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TRIBUTI E COMMERCIO\DOCUMENTI\TRIBUTI\IMU 2026\"/>
    </mc:Choice>
  </mc:AlternateContent>
  <xr:revisionPtr revIDLastSave="0" documentId="8_{C92822CE-9BF5-4ECE-BDD8-2753FED230F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PRG 2003" sheetId="2" r:id="rId1"/>
    <sheet name="PGT" sheetId="1" r:id="rId2"/>
    <sheet name="Foglio3" sheetId="3" r:id="rId3"/>
  </sheets>
  <definedNames>
    <definedName name="_xlnm.Print_Area" localSheetId="1">PGT!$A$1:$O$57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G7" i="1" s="1"/>
  <c r="H7" i="1" s="1"/>
  <c r="I7" i="1" s="1"/>
  <c r="J7" i="1" s="1"/>
  <c r="K7" i="1" s="1"/>
  <c r="L7" i="1" s="1"/>
  <c r="M7" i="1" s="1"/>
  <c r="F3" i="1"/>
  <c r="F4" i="1"/>
  <c r="F5" i="1"/>
  <c r="F6" i="1"/>
  <c r="F8" i="1"/>
  <c r="F9" i="1"/>
  <c r="F10" i="1"/>
  <c r="F11" i="1"/>
  <c r="F12" i="1"/>
  <c r="F13" i="1"/>
  <c r="F14" i="1"/>
  <c r="F15" i="1"/>
  <c r="F16" i="1"/>
  <c r="F17" i="1"/>
  <c r="F18" i="1"/>
  <c r="F19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G3" i="1" l="1"/>
  <c r="H3" i="1" s="1"/>
  <c r="I3" i="1" s="1"/>
  <c r="J3" i="1" s="1"/>
  <c r="K3" i="1" s="1"/>
  <c r="L3" i="1" s="1"/>
  <c r="M3" i="1" s="1"/>
  <c r="G25" i="1" l="1"/>
  <c r="H25" i="1" s="1"/>
  <c r="I25" i="1" s="1"/>
  <c r="J25" i="1" s="1"/>
  <c r="K25" i="1" s="1"/>
  <c r="L25" i="1" s="1"/>
  <c r="M25" i="1" s="1"/>
  <c r="G24" i="1"/>
  <c r="H24" i="1" s="1"/>
  <c r="I24" i="1" s="1"/>
  <c r="J24" i="1" s="1"/>
  <c r="K24" i="1" s="1"/>
  <c r="L24" i="1" s="1"/>
  <c r="M24" i="1" s="1"/>
  <c r="G23" i="1"/>
  <c r="H23" i="1" s="1"/>
  <c r="I23" i="1" s="1"/>
  <c r="J23" i="1" s="1"/>
  <c r="K23" i="1" s="1"/>
  <c r="L23" i="1" s="1"/>
  <c r="M23" i="1" s="1"/>
  <c r="G22" i="1"/>
  <c r="H22" i="1" s="1"/>
  <c r="I22" i="1" s="1"/>
  <c r="J22" i="1" s="1"/>
  <c r="K22" i="1" s="1"/>
  <c r="L22" i="1" s="1"/>
  <c r="M22" i="1" s="1"/>
  <c r="G21" i="1"/>
  <c r="H21" i="1" s="1"/>
  <c r="I21" i="1" s="1"/>
  <c r="J21" i="1" s="1"/>
  <c r="K21" i="1" s="1"/>
  <c r="L21" i="1" s="1"/>
  <c r="M21" i="1" s="1"/>
  <c r="G19" i="1"/>
  <c r="H19" i="1" s="1"/>
  <c r="I19" i="1" s="1"/>
  <c r="J19" i="1" s="1"/>
  <c r="K19" i="1" s="1"/>
  <c r="L19" i="1" s="1"/>
  <c r="M19" i="1" s="1"/>
  <c r="G18" i="1"/>
  <c r="H18" i="1" s="1"/>
  <c r="I18" i="1" s="1"/>
  <c r="J18" i="1" s="1"/>
  <c r="K18" i="1" s="1"/>
  <c r="L18" i="1" s="1"/>
  <c r="M18" i="1" s="1"/>
  <c r="G17" i="1"/>
  <c r="H17" i="1" s="1"/>
  <c r="I17" i="1" s="1"/>
  <c r="J17" i="1" s="1"/>
  <c r="K17" i="1" s="1"/>
  <c r="L17" i="1" s="1"/>
  <c r="M17" i="1" s="1"/>
  <c r="G16" i="1"/>
  <c r="H16" i="1" s="1"/>
  <c r="I16" i="1" s="1"/>
  <c r="J16" i="1" s="1"/>
  <c r="K16" i="1" s="1"/>
  <c r="L16" i="1" s="1"/>
  <c r="M16" i="1" s="1"/>
  <c r="G15" i="1"/>
  <c r="H15" i="1" s="1"/>
  <c r="I15" i="1" s="1"/>
  <c r="J15" i="1" s="1"/>
  <c r="K15" i="1" s="1"/>
  <c r="L15" i="1" s="1"/>
  <c r="M15" i="1" s="1"/>
  <c r="G14" i="1"/>
  <c r="H14" i="1" s="1"/>
  <c r="I14" i="1" s="1"/>
  <c r="J14" i="1" s="1"/>
  <c r="K14" i="1" s="1"/>
  <c r="L14" i="1" s="1"/>
  <c r="M14" i="1" s="1"/>
  <c r="G13" i="1"/>
  <c r="H13" i="1" s="1"/>
  <c r="I13" i="1" s="1"/>
  <c r="J13" i="1" s="1"/>
  <c r="K13" i="1" s="1"/>
  <c r="L13" i="1" s="1"/>
  <c r="M13" i="1" s="1"/>
  <c r="G12" i="1"/>
  <c r="H12" i="1" s="1"/>
  <c r="I12" i="1" s="1"/>
  <c r="J12" i="1" s="1"/>
  <c r="K12" i="1" s="1"/>
  <c r="L12" i="1" s="1"/>
  <c r="M12" i="1" s="1"/>
  <c r="G11" i="1"/>
  <c r="H11" i="1" s="1"/>
  <c r="I11" i="1" s="1"/>
  <c r="J11" i="1" s="1"/>
  <c r="K11" i="1" s="1"/>
  <c r="L11" i="1" s="1"/>
  <c r="M11" i="1" s="1"/>
  <c r="G10" i="1"/>
  <c r="H10" i="1" s="1"/>
  <c r="I10" i="1" s="1"/>
  <c r="J10" i="1" s="1"/>
  <c r="K10" i="1" s="1"/>
  <c r="L10" i="1" s="1"/>
  <c r="M10" i="1" s="1"/>
  <c r="G5" i="1" l="1"/>
  <c r="H5" i="1" s="1"/>
  <c r="I5" i="1" s="1"/>
  <c r="J5" i="1" s="1"/>
  <c r="K5" i="1" s="1"/>
  <c r="L5" i="1" s="1"/>
  <c r="M5" i="1" s="1"/>
  <c r="G6" i="1"/>
  <c r="H6" i="1" s="1"/>
  <c r="I6" i="1" s="1"/>
  <c r="J6" i="1" s="1"/>
  <c r="K6" i="1" s="1"/>
  <c r="L6" i="1" s="1"/>
  <c r="M6" i="1" s="1"/>
  <c r="G8" i="1"/>
  <c r="H8" i="1" s="1"/>
  <c r="I8" i="1" s="1"/>
  <c r="J8" i="1" s="1"/>
  <c r="K8" i="1" s="1"/>
  <c r="L8" i="1" s="1"/>
  <c r="M8" i="1" s="1"/>
  <c r="G9" i="1"/>
  <c r="H9" i="1" s="1"/>
  <c r="I9" i="1" s="1"/>
  <c r="J9" i="1" s="1"/>
  <c r="K9" i="1" s="1"/>
  <c r="L9" i="1" s="1"/>
  <c r="M9" i="1" s="1"/>
  <c r="G26" i="1"/>
  <c r="H26" i="1" s="1"/>
  <c r="I26" i="1" s="1"/>
  <c r="J26" i="1" s="1"/>
  <c r="K26" i="1" s="1"/>
  <c r="L26" i="1" s="1"/>
  <c r="M26" i="1" s="1"/>
  <c r="G27" i="1"/>
  <c r="H27" i="1" s="1"/>
  <c r="I27" i="1" s="1"/>
  <c r="J27" i="1" s="1"/>
  <c r="K27" i="1" s="1"/>
  <c r="L27" i="1" s="1"/>
  <c r="M27" i="1" s="1"/>
  <c r="G28" i="1"/>
  <c r="H28" i="1" s="1"/>
  <c r="I28" i="1" s="1"/>
  <c r="J28" i="1" s="1"/>
  <c r="K28" i="1" s="1"/>
  <c r="L28" i="1" s="1"/>
  <c r="M28" i="1" s="1"/>
  <c r="G30" i="1"/>
  <c r="H30" i="1" s="1"/>
  <c r="I30" i="1" s="1"/>
  <c r="J30" i="1" s="1"/>
  <c r="K30" i="1" s="1"/>
  <c r="L30" i="1" s="1"/>
  <c r="M30" i="1" s="1"/>
  <c r="G31" i="1"/>
  <c r="H31" i="1" s="1"/>
  <c r="I31" i="1" s="1"/>
  <c r="J31" i="1" s="1"/>
  <c r="K31" i="1" s="1"/>
  <c r="L31" i="1" s="1"/>
  <c r="M31" i="1" s="1"/>
  <c r="G32" i="1"/>
  <c r="H32" i="1" s="1"/>
  <c r="I32" i="1" s="1"/>
  <c r="J32" i="1" s="1"/>
  <c r="K32" i="1" s="1"/>
  <c r="L32" i="1" s="1"/>
  <c r="M32" i="1" s="1"/>
  <c r="G33" i="1"/>
  <c r="H33" i="1" s="1"/>
  <c r="I33" i="1" s="1"/>
  <c r="J33" i="1" s="1"/>
  <c r="K33" i="1" s="1"/>
  <c r="L33" i="1" s="1"/>
  <c r="M33" i="1" s="1"/>
  <c r="G34" i="1"/>
  <c r="H34" i="1" s="1"/>
  <c r="I34" i="1" s="1"/>
  <c r="J34" i="1" s="1"/>
  <c r="K34" i="1" s="1"/>
  <c r="L34" i="1" s="1"/>
  <c r="M34" i="1" s="1"/>
  <c r="G35" i="1"/>
  <c r="H35" i="1" s="1"/>
  <c r="I35" i="1" s="1"/>
  <c r="J35" i="1" s="1"/>
  <c r="K35" i="1" s="1"/>
  <c r="L35" i="1" s="1"/>
  <c r="M35" i="1" s="1"/>
  <c r="G36" i="1"/>
  <c r="H36" i="1" s="1"/>
  <c r="I36" i="1" s="1"/>
  <c r="J36" i="1" s="1"/>
  <c r="K36" i="1" s="1"/>
  <c r="L36" i="1" s="1"/>
  <c r="M36" i="1" s="1"/>
  <c r="G37" i="1"/>
  <c r="H37" i="1" s="1"/>
  <c r="I37" i="1" s="1"/>
  <c r="J37" i="1" s="1"/>
  <c r="K37" i="1" s="1"/>
  <c r="L37" i="1" s="1"/>
  <c r="M37" i="1" s="1"/>
  <c r="G38" i="1"/>
  <c r="H38" i="1" s="1"/>
  <c r="I38" i="1" s="1"/>
  <c r="J38" i="1" s="1"/>
  <c r="K38" i="1" s="1"/>
  <c r="L38" i="1" s="1"/>
  <c r="M38" i="1" s="1"/>
  <c r="G39" i="1"/>
  <c r="H39" i="1" s="1"/>
  <c r="I39" i="1" s="1"/>
  <c r="J39" i="1" s="1"/>
  <c r="K39" i="1" s="1"/>
  <c r="L39" i="1" s="1"/>
  <c r="M39" i="1" s="1"/>
  <c r="G40" i="1"/>
  <c r="H40" i="1" s="1"/>
  <c r="I40" i="1" s="1"/>
  <c r="J40" i="1" s="1"/>
  <c r="K40" i="1" s="1"/>
  <c r="L40" i="1" s="1"/>
  <c r="M40" i="1" s="1"/>
  <c r="G41" i="1"/>
  <c r="H41" i="1" s="1"/>
  <c r="I41" i="1" s="1"/>
  <c r="J41" i="1" s="1"/>
  <c r="K41" i="1" s="1"/>
  <c r="L41" i="1" s="1"/>
  <c r="M41" i="1" s="1"/>
  <c r="G42" i="1"/>
  <c r="H42" i="1" s="1"/>
  <c r="I42" i="1" s="1"/>
  <c r="J42" i="1" s="1"/>
  <c r="K42" i="1" s="1"/>
  <c r="L42" i="1" s="1"/>
  <c r="M42" i="1" s="1"/>
  <c r="G43" i="1"/>
  <c r="H43" i="1" s="1"/>
  <c r="I43" i="1" s="1"/>
  <c r="J43" i="1" s="1"/>
  <c r="K43" i="1" s="1"/>
  <c r="L43" i="1" s="1"/>
  <c r="M43" i="1" s="1"/>
  <c r="G44" i="1"/>
  <c r="H44" i="1" s="1"/>
  <c r="I44" i="1" s="1"/>
  <c r="J44" i="1" s="1"/>
  <c r="K44" i="1" s="1"/>
  <c r="L44" i="1" s="1"/>
  <c r="M44" i="1" s="1"/>
  <c r="G45" i="1"/>
  <c r="H45" i="1" s="1"/>
  <c r="I45" i="1" s="1"/>
  <c r="J45" i="1" s="1"/>
  <c r="K45" i="1" s="1"/>
  <c r="L45" i="1" s="1"/>
  <c r="M45" i="1" s="1"/>
  <c r="G46" i="1"/>
  <c r="H46" i="1" s="1"/>
  <c r="I46" i="1" s="1"/>
  <c r="J46" i="1" s="1"/>
  <c r="K46" i="1" s="1"/>
  <c r="L46" i="1" s="1"/>
  <c r="M46" i="1" s="1"/>
  <c r="G47" i="1"/>
  <c r="H47" i="1" s="1"/>
  <c r="I47" i="1" s="1"/>
  <c r="J47" i="1" s="1"/>
  <c r="K47" i="1" s="1"/>
  <c r="L47" i="1" s="1"/>
  <c r="M47" i="1" s="1"/>
  <c r="G48" i="1"/>
  <c r="H48" i="1" s="1"/>
  <c r="I48" i="1" s="1"/>
  <c r="J48" i="1" s="1"/>
  <c r="K48" i="1" s="1"/>
  <c r="L48" i="1" s="1"/>
  <c r="M48" i="1" s="1"/>
  <c r="G49" i="1"/>
  <c r="H49" i="1" s="1"/>
  <c r="I49" i="1" s="1"/>
  <c r="J49" i="1" s="1"/>
  <c r="K49" i="1" s="1"/>
  <c r="L49" i="1" s="1"/>
  <c r="M49" i="1" s="1"/>
  <c r="G50" i="1"/>
  <c r="H50" i="1" s="1"/>
  <c r="I50" i="1" s="1"/>
  <c r="J50" i="1" s="1"/>
  <c r="K50" i="1" s="1"/>
  <c r="L50" i="1" s="1"/>
  <c r="M50" i="1" s="1"/>
  <c r="G51" i="1"/>
  <c r="H51" i="1" s="1"/>
  <c r="I51" i="1" s="1"/>
  <c r="J51" i="1" s="1"/>
  <c r="K51" i="1" s="1"/>
  <c r="L51" i="1" s="1"/>
  <c r="M51" i="1" s="1"/>
  <c r="G52" i="1"/>
  <c r="H52" i="1" s="1"/>
  <c r="I52" i="1" s="1"/>
  <c r="J52" i="1" s="1"/>
  <c r="K52" i="1" s="1"/>
  <c r="L52" i="1" s="1"/>
  <c r="M52" i="1" s="1"/>
  <c r="G20" i="1"/>
  <c r="H20" i="1" s="1"/>
  <c r="I20" i="1" s="1"/>
  <c r="J20" i="1" s="1"/>
  <c r="K20" i="1" s="1"/>
  <c r="L20" i="1" s="1"/>
  <c r="M20" i="1" s="1"/>
  <c r="G29" i="1"/>
  <c r="H29" i="1" s="1"/>
  <c r="I29" i="1" s="1"/>
  <c r="J29" i="1" s="1"/>
  <c r="K29" i="1" s="1"/>
  <c r="L29" i="1" s="1"/>
  <c r="M29" i="1" s="1"/>
  <c r="G4" i="1"/>
  <c r="H4" i="1" s="1"/>
  <c r="I4" i="1" s="1"/>
  <c r="J4" i="1" s="1"/>
  <c r="K4" i="1" s="1"/>
  <c r="L4" i="1" s="1"/>
  <c r="M4" i="1" s="1"/>
</calcChain>
</file>

<file path=xl/sharedStrings.xml><?xml version="1.0" encoding="utf-8"?>
<sst xmlns="http://schemas.openxmlformats.org/spreadsheetml/2006/main" count="282" uniqueCount="174">
  <si>
    <t>CATEGORIA</t>
  </si>
  <si>
    <t>AV</t>
  </si>
  <si>
    <t>residenziale</t>
  </si>
  <si>
    <t>AR1</t>
  </si>
  <si>
    <t>AR2</t>
  </si>
  <si>
    <t>1,00 mc/mq</t>
  </si>
  <si>
    <t>AR3</t>
  </si>
  <si>
    <t>0,60 mc/mc</t>
  </si>
  <si>
    <t>ambiti di trasformazione vigenti residenziali</t>
  </si>
  <si>
    <t>ATPr</t>
  </si>
  <si>
    <t>0,60+0,20 mc/mq</t>
  </si>
  <si>
    <t>ATU</t>
  </si>
  <si>
    <t>ATr05</t>
  </si>
  <si>
    <t>ATr06</t>
  </si>
  <si>
    <t>artigianale/industriale</t>
  </si>
  <si>
    <t>ambiti di trasformazione previsti residenziali</t>
  </si>
  <si>
    <t>1,00 mq/mq</t>
  </si>
  <si>
    <t>ATPc</t>
  </si>
  <si>
    <t>commerciale</t>
  </si>
  <si>
    <t>ATi</t>
  </si>
  <si>
    <t>ambiti di trasformazione commerciale ex novo</t>
  </si>
  <si>
    <t>ambiti di trasformazione previsti commerciale</t>
  </si>
  <si>
    <t>0,50 mq/mq</t>
  </si>
  <si>
    <t>ATc</t>
  </si>
  <si>
    <t>PdC conv 2</t>
  </si>
  <si>
    <t>PdC conv 3</t>
  </si>
  <si>
    <t>PdC conv 4</t>
  </si>
  <si>
    <t>PdC conv 6</t>
  </si>
  <si>
    <t>PdC conv 9</t>
  </si>
  <si>
    <t>PdC conv 10</t>
  </si>
  <si>
    <t>PdC conv 11</t>
  </si>
  <si>
    <t>PdC conv 12</t>
  </si>
  <si>
    <t>PdC conv 13</t>
  </si>
  <si>
    <t>PdC conv 14</t>
  </si>
  <si>
    <t>PdC conv 15</t>
  </si>
  <si>
    <t>0,80 mq/mq</t>
  </si>
  <si>
    <t>0,60 mc/mq</t>
  </si>
  <si>
    <t>2,00 mc/mq</t>
  </si>
  <si>
    <t>PdC conv 16</t>
  </si>
  <si>
    <t>PdC conv 17</t>
  </si>
  <si>
    <t>PdC conv 18</t>
  </si>
  <si>
    <t>PdC conv 19</t>
  </si>
  <si>
    <t>ambiti di trasformazione per riqualificazione urbanistica residenziale</t>
  </si>
  <si>
    <t>ambiti di trasformazione residenziale ex novo</t>
  </si>
  <si>
    <t>ambiti di trasformazione artigianale/industriale ex novo</t>
  </si>
  <si>
    <t>ambiti di trasformazione previsti artigianale/industriale</t>
  </si>
  <si>
    <t>APC</t>
  </si>
  <si>
    <t>commerciale/terziario</t>
  </si>
  <si>
    <t>CAPACITA' EDIFICATORIA</t>
  </si>
  <si>
    <t>SIGLA</t>
  </si>
  <si>
    <t xml:space="preserve">AMBITO URBANISTICO </t>
  </si>
  <si>
    <t>0,80+0,20 mc/mq</t>
  </si>
  <si>
    <t>B</t>
  </si>
  <si>
    <t>C1</t>
  </si>
  <si>
    <t>C2</t>
  </si>
  <si>
    <t>C3</t>
  </si>
  <si>
    <t>C4</t>
  </si>
  <si>
    <t>C5</t>
  </si>
  <si>
    <t>C6</t>
  </si>
  <si>
    <t>D1</t>
  </si>
  <si>
    <t>D1/PIP</t>
  </si>
  <si>
    <t>D1/PL</t>
  </si>
  <si>
    <t>D2/PL</t>
  </si>
  <si>
    <t>D2/PIP</t>
  </si>
  <si>
    <t>D3</t>
  </si>
  <si>
    <t>D3/PL</t>
  </si>
  <si>
    <t>D4</t>
  </si>
  <si>
    <t>Residenziale di completamento</t>
  </si>
  <si>
    <t>Residenziale di completamento interna al centro edificato</t>
  </si>
  <si>
    <t>Residenziale di completamento esterna al centro edificato</t>
  </si>
  <si>
    <t>Residenziale di espansione soggetta a piano attuativo</t>
  </si>
  <si>
    <t>Residenziale a piano attuativo previgente</t>
  </si>
  <si>
    <t>Residenziale sparsa</t>
  </si>
  <si>
    <t>Residenziale per edilizia economico popolare</t>
  </si>
  <si>
    <t>Industriale produttivo di completamento</t>
  </si>
  <si>
    <t>Industriale produttivo di completamento in piano di lottizzazione</t>
  </si>
  <si>
    <t>Industriale produttivo di espansione in piano di lottizzazione</t>
  </si>
  <si>
    <t>Industriale produttivo di espansione in piano di insediamento produttivo</t>
  </si>
  <si>
    <t>Industriale produttivo di completamento in piano di insediamento produttivo</t>
  </si>
  <si>
    <t>Terziario commerciale di completamento</t>
  </si>
  <si>
    <t>Terziario commerciale di completamento in piano di lottizzazione</t>
  </si>
  <si>
    <t>RU, Ridefinizione urbanistica (RU1, RU2, RU3)</t>
  </si>
  <si>
    <t>Residenziale edificabili a concessione edilizia singola</t>
  </si>
  <si>
    <t>Residenziale in piano di lottizzazione</t>
  </si>
  <si>
    <t>Industriale/Artigianale</t>
  </si>
  <si>
    <t>Industriale/Artigianale in piano di lottizzazione</t>
  </si>
  <si>
    <t>Zona terziaria commerciale</t>
  </si>
  <si>
    <t>1,20 mc/mq</t>
  </si>
  <si>
    <t>1,20 mq/mq</t>
  </si>
  <si>
    <t>0,60 mq/mq</t>
  </si>
  <si>
    <t>max 8000 mc</t>
  </si>
  <si>
    <t>1,40 mq/mq</t>
  </si>
  <si>
    <t>1,5 mq/mq</t>
  </si>
  <si>
    <t>0,5 mc/mq</t>
  </si>
  <si>
    <t>INDICE ISTAT</t>
  </si>
  <si>
    <t>€/mq</t>
  </si>
  <si>
    <t>ZONA</t>
  </si>
  <si>
    <t>DESTINAZIONE URBANISTICA</t>
  </si>
  <si>
    <t>€ 203.61</t>
  </si>
  <si>
    <t>ambito a verde privato</t>
  </si>
  <si>
    <t xml:space="preserve">ambiti di trasformazione previsti artigianale/industriale </t>
  </si>
  <si>
    <t>N.P</t>
  </si>
  <si>
    <t>VALORE PRECEDENTE SU P.R.G €/mq</t>
  </si>
  <si>
    <t>ambito residenziale soggetto a permesso di costruire convenzionato NAF</t>
  </si>
  <si>
    <t>ambito artigianale/industriale soggetto a permesso di costruire convenzionato APP</t>
  </si>
  <si>
    <t>ambito residenziale soggetto a permesso di costruire convenzionato ERP</t>
  </si>
  <si>
    <t>ambito residenziale soggetto a permesso di costruire convenzionato AR3</t>
  </si>
  <si>
    <t>ambito residenziale soggetto a permesso di costruire convenzionato AR2</t>
  </si>
  <si>
    <t>1,20 mc/mq (conv.)</t>
  </si>
  <si>
    <t>0,60 mc/mq (conv.)</t>
  </si>
  <si>
    <t>0,66 mc/mq (conv.)</t>
  </si>
  <si>
    <t>2,53 mc/mq (conv.)</t>
  </si>
  <si>
    <t>0,38 mq/mq (conv.)</t>
  </si>
  <si>
    <t>0,42 mq/mq (conv.)</t>
  </si>
  <si>
    <t>1,40 mq/mq (conv.)</t>
  </si>
  <si>
    <t>0,30 mq/mq (conv.)</t>
  </si>
  <si>
    <t>0,60 mq/mq (conv.)</t>
  </si>
  <si>
    <t>1,60 mc/mq (conv.)</t>
  </si>
  <si>
    <t>1,30 mc/mq (conv.)</t>
  </si>
  <si>
    <t>300 mc max (se pertinente area edif.)</t>
  </si>
  <si>
    <t>VALORE AREE EDIFICABILI RIFERITE AL P.R.G. 2003 (rimasto valido sino al 24/06/2014)</t>
  </si>
  <si>
    <t>VALORE INIZIALE ADEGUATO AL P.G.T €/mq</t>
  </si>
  <si>
    <t xml:space="preserve"> ANNO 2014 €/mq (variazione ISTAT FOI = 1,00%)</t>
  </si>
  <si>
    <t>ANNO 2016  €/mq (variazione ISTAT FOI 0,3% genn. 2015 - genn. 2016)</t>
  </si>
  <si>
    <t>ANNO 2015 €/mq (variazione ISTAT FOI = 0,00%)</t>
  </si>
  <si>
    <t>ANNO 2017 €/mq (variazione ISTAT FOI 0,6% genn. 2016 - dic. 2016)</t>
  </si>
  <si>
    <t>ANNO 2018 €/mq (variazione ISTAT FOI 0,2% genn. 2017 - dic. 2017)</t>
  </si>
  <si>
    <t>ANNO 2019 €/mq (variazione ISTAT FOI 0,6% genn. 2018 - dic. 2018)</t>
  </si>
  <si>
    <t>ANNO 2020 €/mq (variazione ISTAT FOI 0,6% genn. 2019 - nov. 2019)</t>
  </si>
  <si>
    <t>ANNO 2021-2022-2023-2024-2025 €/mq</t>
  </si>
  <si>
    <t xml:space="preserve">VALORE AREE EDIFICABILI RIFERITE ALLA PRIMA VARIANTE GENERALE AL P.G.T APPROVATA CON DELIBERAZIONE DI C.C. N. 08 DEL 07/07/2020 - Pubblicato sul BURL Serie Avvisi e Concorsi n° 48 del 25/11/2020                              
</t>
  </si>
  <si>
    <t>ambiti prevalentemente residenziali ad alta densità</t>
  </si>
  <si>
    <t>0,5 mq/mq (ex 1,50 mc/mq)</t>
  </si>
  <si>
    <t>ambiti prevalentemente residenziali di media densità</t>
  </si>
  <si>
    <t>0,33 mq/mq (ex 1,00 mc/mq)</t>
  </si>
  <si>
    <t>ambiti prevalentemente residenziali a bassa densità</t>
  </si>
  <si>
    <t>0,25 mq/mq ( corrispondente a 0,75 mc/mq - ex 0,60 mc/mq)</t>
  </si>
  <si>
    <t>APP1</t>
  </si>
  <si>
    <t>APP2</t>
  </si>
  <si>
    <t xml:space="preserve">ambiti prevalentemente  economici e produttivi </t>
  </si>
  <si>
    <t>ambiti prevalentemente produttivi soggetti a piano operativo</t>
  </si>
  <si>
    <t>1 mq/mq (ex 0,80 mq/mq)</t>
  </si>
  <si>
    <t xml:space="preserve">ambiti prevalentemente terziari e commerciali </t>
  </si>
  <si>
    <t>EX ATVr01</t>
  </si>
  <si>
    <t>EX ATVr02</t>
  </si>
  <si>
    <t>EX ATVr03</t>
  </si>
  <si>
    <t>EX ATVr04</t>
  </si>
  <si>
    <t>EX ATVr05</t>
  </si>
  <si>
    <t>EX ATVr06</t>
  </si>
  <si>
    <t>ATPr18 (EX ATVr07)</t>
  </si>
  <si>
    <t xml:space="preserve">0,60 mc/mq </t>
  </si>
  <si>
    <t>ATPr 19 (EX ATVr08)</t>
  </si>
  <si>
    <t>EX ATVr09</t>
  </si>
  <si>
    <t>ambiti di trasformazione vigenti residenziali (PEEP DI VIA GARIBALDI N.54)</t>
  </si>
  <si>
    <t xml:space="preserve"> EX ATVr10</t>
  </si>
  <si>
    <t>ambiti di trasformazione vigenti residenziali (PIR VIALE ROMA RIRI)</t>
  </si>
  <si>
    <t>ambiti di trasformazione previsti artigianale/industriale (rif. delibera G.C 95/2013) (PIP3 )</t>
  </si>
  <si>
    <t>ambiti di trasformazione previsti artigianale/industriale (rif. delibera G.C 163/2013) ( PIP 2 )</t>
  </si>
  <si>
    <t>EX ATVi11 (PIP2)</t>
  </si>
  <si>
    <t>ATVi12 (PIP3)</t>
  </si>
  <si>
    <t>EX ATVi13</t>
  </si>
  <si>
    <t>EX ATVi14</t>
  </si>
  <si>
    <t>EX ATVi15</t>
  </si>
  <si>
    <t xml:space="preserve"> EX ATVi16 (APP 1)</t>
  </si>
  <si>
    <t xml:space="preserve">ATPi </t>
  </si>
  <si>
    <t>5220 MC+1740 MC AGGIUNTIVO</t>
  </si>
  <si>
    <t>6400 MC + 3200 MC AGGIUNTIVO</t>
  </si>
  <si>
    <t>ANNO 2026 €/mq (variazione ISTAT FOI 1,19%  nov. 2019-sett.2025)</t>
  </si>
  <si>
    <t xml:space="preserve">PdC conv 1 </t>
  </si>
  <si>
    <t>ambito artigianale/industriale soggetto a permesso di costruire convenzionato APP (VIA ISONZO N.39)</t>
  </si>
  <si>
    <r>
      <t>PdC conv 5(</t>
    </r>
    <r>
      <rPr>
        <b/>
        <sz val="8"/>
        <color theme="3"/>
        <rFont val="Times New Roman"/>
        <family val="1"/>
      </rPr>
      <t>NON PRESENTE)</t>
    </r>
  </si>
  <si>
    <r>
      <t>PdC conv 7 (</t>
    </r>
    <r>
      <rPr>
        <b/>
        <sz val="8"/>
        <color theme="3"/>
        <rFont val="Times New Roman"/>
        <family val="1"/>
      </rPr>
      <t>NON PRESENTE)</t>
    </r>
  </si>
  <si>
    <t>PdC conv 8 (NON PRESENTE)</t>
  </si>
  <si>
    <t>ambito residenziale soggetto a permesso di costruire convenzionato AR3 (CONVENZIONE STIPULATA VIA SAN MARTINO)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</si>
</sst>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€&quot;\ #,##0.00;[Red]\-&quot;€&quot;\ #,##0.00"/>
    <numFmt numFmtId="165" formatCode="_-&quot;€&quot;\ * #,##0.00_-;\-&quot;€&quot;\ * #,##0.00_-;_-&quot;€&quot;\ * &quot;-&quot;??_-;_-@_-"/>
    <numFmt numFmtId="166" formatCode="&quot;€&quot;\ #,##0.00"/>
  </numFmts>
  <fonts count="12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3"/>
      <name val="Times New Roman"/>
      <family val="1"/>
    </font>
    <font>
      <b/>
      <sz val="10"/>
      <color theme="3"/>
      <name val="Times New Roman"/>
      <family val="1"/>
    </font>
    <font>
      <sz val="11"/>
      <color theme="3"/>
      <name val="Calibri"/>
      <family val="2"/>
      <scheme val="minor"/>
    </font>
    <font>
      <b/>
      <sz val="10"/>
      <name val="Times New Roman"/>
      <family val="1"/>
    </font>
    <font>
      <sz val="11"/>
      <name val="Calibri"/>
      <family val="2"/>
      <scheme val="minor"/>
    </font>
    <font>
      <b/>
      <sz val="8"/>
      <color theme="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 wrapText="1"/>
    </xf>
    <xf numFmtId="166" fontId="2" fillId="0" borderId="3" xfId="0" applyNumberFormat="1" applyFont="1" applyBorder="1" applyAlignment="1">
      <alignment horizontal="right" vertical="center" wrapText="1"/>
    </xf>
    <xf numFmtId="165" fontId="2" fillId="0" borderId="1" xfId="0" applyNumberFormat="1" applyFont="1" applyBorder="1" applyAlignment="1">
      <alignment horizontal="left" vertical="center" wrapText="1" indent="6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166" fontId="2" fillId="0" borderId="11" xfId="0" applyNumberFormat="1" applyFont="1" applyBorder="1" applyAlignment="1">
      <alignment horizontal="right" vertical="center" wrapText="1"/>
    </xf>
    <xf numFmtId="165" fontId="2" fillId="0" borderId="11" xfId="0" applyNumberFormat="1" applyFont="1" applyBorder="1" applyAlignment="1">
      <alignment horizontal="left" vertical="center" wrapText="1" indent="6"/>
    </xf>
    <xf numFmtId="0" fontId="4" fillId="0" borderId="0" xfId="0" applyFont="1"/>
    <xf numFmtId="2" fontId="2" fillId="0" borderId="3" xfId="0" applyNumberFormat="1" applyFont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right" vertical="center" wrapText="1"/>
    </xf>
    <xf numFmtId="164" fontId="2" fillId="0" borderId="14" xfId="0" applyNumberFormat="1" applyFont="1" applyBorder="1" applyAlignment="1">
      <alignment horizontal="right" vertical="center" wrapText="1"/>
    </xf>
    <xf numFmtId="0" fontId="2" fillId="0" borderId="11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164" fontId="2" fillId="0" borderId="13" xfId="0" applyNumberFormat="1" applyFont="1" applyBorder="1" applyAlignment="1">
      <alignment horizontal="right" vertical="center" wrapText="1"/>
    </xf>
    <xf numFmtId="165" fontId="2" fillId="0" borderId="16" xfId="0" applyNumberFormat="1" applyFont="1" applyBorder="1" applyAlignment="1">
      <alignment horizontal="left" vertical="center" wrapText="1" indent="6"/>
    </xf>
    <xf numFmtId="165" fontId="2" fillId="0" borderId="17" xfId="0" applyNumberFormat="1" applyFont="1" applyBorder="1" applyAlignment="1">
      <alignment horizontal="left" vertical="center" wrapText="1" indent="6"/>
    </xf>
    <xf numFmtId="166" fontId="2" fillId="0" borderId="12" xfId="0" applyNumberFormat="1" applyFont="1" applyBorder="1" applyAlignment="1">
      <alignment horizontal="right" vertical="center" wrapText="1"/>
    </xf>
    <xf numFmtId="165" fontId="1" fillId="0" borderId="1" xfId="0" applyNumberFormat="1" applyFont="1" applyBorder="1" applyAlignment="1">
      <alignment horizontal="left" vertical="center" wrapText="1" indent="6"/>
    </xf>
    <xf numFmtId="165" fontId="1" fillId="0" borderId="11" xfId="0" applyNumberFormat="1" applyFont="1" applyBorder="1" applyAlignment="1">
      <alignment horizontal="left" vertical="center" wrapText="1" indent="6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166" fontId="2" fillId="0" borderId="19" xfId="0" applyNumberFormat="1" applyFont="1" applyBorder="1" applyAlignment="1">
      <alignment horizontal="right" vertical="center" wrapText="1"/>
    </xf>
    <xf numFmtId="165" fontId="2" fillId="0" borderId="19" xfId="0" applyNumberFormat="1" applyFont="1" applyBorder="1" applyAlignment="1">
      <alignment horizontal="left" vertical="center" wrapText="1" indent="6"/>
    </xf>
    <xf numFmtId="165" fontId="2" fillId="0" borderId="20" xfId="0" applyNumberFormat="1" applyFont="1" applyBorder="1" applyAlignment="1">
      <alignment horizontal="left" vertical="center" wrapText="1" indent="6"/>
    </xf>
    <xf numFmtId="165" fontId="1" fillId="0" borderId="19" xfId="0" applyNumberFormat="1" applyFont="1" applyBorder="1" applyAlignment="1">
      <alignment horizontal="left" vertical="center" wrapText="1" indent="6"/>
    </xf>
    <xf numFmtId="0" fontId="1" fillId="2" borderId="21" xfId="0" applyFont="1" applyFill="1" applyBorder="1" applyAlignment="1">
      <alignment horizontal="center" vertical="center" wrapText="1"/>
    </xf>
    <xf numFmtId="165" fontId="1" fillId="0" borderId="22" xfId="0" applyNumberFormat="1" applyFont="1" applyBorder="1" applyAlignment="1">
      <alignment horizontal="left" vertical="center" wrapText="1" indent="6"/>
    </xf>
    <xf numFmtId="165" fontId="1" fillId="0" borderId="21" xfId="0" applyNumberFormat="1" applyFont="1" applyBorder="1" applyAlignment="1">
      <alignment horizontal="left" vertical="center" wrapText="1" indent="6"/>
    </xf>
    <xf numFmtId="0" fontId="0" fillId="2" borderId="0" xfId="0" applyFill="1"/>
    <xf numFmtId="49" fontId="2" fillId="0" borderId="1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6" fontId="6" fillId="0" borderId="3" xfId="0" applyNumberFormat="1" applyFont="1" applyBorder="1" applyAlignment="1">
      <alignment horizontal="right" vertical="center" wrapText="1"/>
    </xf>
    <xf numFmtId="166" fontId="6" fillId="0" borderId="1" xfId="0" applyNumberFormat="1" applyFont="1" applyBorder="1" applyAlignment="1">
      <alignment horizontal="right" vertical="center" wrapText="1"/>
    </xf>
    <xf numFmtId="165" fontId="6" fillId="0" borderId="1" xfId="0" applyNumberFormat="1" applyFont="1" applyBorder="1" applyAlignment="1">
      <alignment horizontal="left" vertical="center" wrapText="1" indent="6"/>
    </xf>
    <xf numFmtId="165" fontId="6" fillId="0" borderId="16" xfId="0" applyNumberFormat="1" applyFont="1" applyBorder="1" applyAlignment="1">
      <alignment horizontal="left" vertical="center" wrapText="1" indent="6"/>
    </xf>
    <xf numFmtId="165" fontId="7" fillId="0" borderId="1" xfId="0" applyNumberFormat="1" applyFont="1" applyBorder="1" applyAlignment="1">
      <alignment horizontal="left" vertical="center" wrapText="1" indent="6"/>
    </xf>
    <xf numFmtId="165" fontId="7" fillId="0" borderId="22" xfId="0" applyNumberFormat="1" applyFont="1" applyBorder="1" applyAlignment="1">
      <alignment horizontal="left" vertical="center" wrapText="1" indent="6"/>
    </xf>
    <xf numFmtId="0" fontId="8" fillId="0" borderId="0" xfId="0" applyFont="1"/>
    <xf numFmtId="0" fontId="3" fillId="0" borderId="9" xfId="0" applyFont="1" applyBorder="1" applyAlignment="1">
      <alignment horizontal="center"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166" fontId="3" fillId="0" borderId="1" xfId="0" applyNumberFormat="1" applyFont="1" applyBorder="1" applyAlignment="1">
      <alignment horizontal="right" vertical="center" wrapText="1"/>
    </xf>
    <xf numFmtId="165" fontId="3" fillId="0" borderId="1" xfId="0" applyNumberFormat="1" applyFont="1" applyBorder="1" applyAlignment="1">
      <alignment horizontal="left" vertical="center" wrapText="1" indent="6"/>
    </xf>
    <xf numFmtId="165" fontId="3" fillId="0" borderId="16" xfId="0" applyNumberFormat="1" applyFont="1" applyBorder="1" applyAlignment="1">
      <alignment horizontal="left" vertical="center" wrapText="1" indent="6"/>
    </xf>
    <xf numFmtId="165" fontId="9" fillId="0" borderId="1" xfId="0" applyNumberFormat="1" applyFont="1" applyBorder="1" applyAlignment="1">
      <alignment horizontal="left" vertical="center" wrapText="1" indent="6"/>
    </xf>
    <xf numFmtId="165" fontId="9" fillId="0" borderId="22" xfId="0" applyNumberFormat="1" applyFont="1" applyBorder="1" applyAlignment="1">
      <alignment horizontal="left" vertical="center" wrapText="1" indent="6"/>
    </xf>
    <xf numFmtId="0" fontId="10" fillId="0" borderId="0" xfId="0" applyFont="1"/>
    <xf numFmtId="0" fontId="6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5" fillId="2" borderId="23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"/>
  <sheetViews>
    <sheetView workbookViewId="0">
      <selection activeCell="E4" sqref="E4"/>
    </sheetView>
  </sheetViews>
  <sheetFormatPr defaultRowHeight="15" x14ac:dyDescent="0.25"/>
  <cols>
    <col min="1" max="1" width="12" customWidth="1"/>
    <col min="2" max="2" width="26.28515625" customWidth="1"/>
    <col min="3" max="3" width="26.140625" customWidth="1"/>
    <col min="4" max="4" width="15" customWidth="1"/>
    <col min="5" max="5" width="10.85546875" customWidth="1"/>
    <col min="6" max="6" width="15.28515625" customWidth="1"/>
  </cols>
  <sheetData>
    <row r="1" spans="1:10" ht="16.5" thickBot="1" x14ac:dyDescent="0.3">
      <c r="A1" s="61" t="s">
        <v>120</v>
      </c>
      <c r="B1" s="62"/>
      <c r="C1" s="62"/>
      <c r="D1" s="62"/>
      <c r="E1" s="62"/>
      <c r="F1" s="63"/>
      <c r="G1" s="15"/>
      <c r="H1" s="15"/>
      <c r="I1" s="15"/>
      <c r="J1" s="15"/>
    </row>
    <row r="2" spans="1:10" ht="24.95" customHeight="1" thickBot="1" x14ac:dyDescent="0.3">
      <c r="A2" s="17" t="s">
        <v>96</v>
      </c>
      <c r="B2" s="18" t="s">
        <v>97</v>
      </c>
      <c r="C2" s="18" t="s">
        <v>0</v>
      </c>
      <c r="D2" s="18" t="s">
        <v>48</v>
      </c>
      <c r="E2" s="18" t="s">
        <v>94</v>
      </c>
      <c r="F2" s="19" t="s">
        <v>95</v>
      </c>
    </row>
    <row r="3" spans="1:10" ht="24.95" customHeight="1" x14ac:dyDescent="0.25">
      <c r="A3" s="9" t="s">
        <v>52</v>
      </c>
      <c r="B3" s="6" t="s">
        <v>67</v>
      </c>
      <c r="C3" s="6" t="s">
        <v>82</v>
      </c>
      <c r="D3" s="6" t="s">
        <v>37</v>
      </c>
      <c r="E3" s="16">
        <v>3.2</v>
      </c>
      <c r="F3" s="20" t="s">
        <v>98</v>
      </c>
    </row>
    <row r="4" spans="1:10" ht="24.95" customHeight="1" x14ac:dyDescent="0.25">
      <c r="A4" s="10" t="s">
        <v>53</v>
      </c>
      <c r="B4" s="1" t="s">
        <v>68</v>
      </c>
      <c r="C4" s="1" t="s">
        <v>82</v>
      </c>
      <c r="D4" s="1" t="s">
        <v>5</v>
      </c>
      <c r="E4" s="4">
        <v>3.2</v>
      </c>
      <c r="F4" s="21">
        <v>101.8</v>
      </c>
    </row>
    <row r="5" spans="1:10" ht="24.95" customHeight="1" x14ac:dyDescent="0.25">
      <c r="A5" s="10" t="s">
        <v>54</v>
      </c>
      <c r="B5" s="1" t="s">
        <v>69</v>
      </c>
      <c r="C5" s="1" t="s">
        <v>82</v>
      </c>
      <c r="D5" s="1" t="s">
        <v>87</v>
      </c>
      <c r="E5" s="4">
        <v>3.2</v>
      </c>
      <c r="F5" s="21">
        <v>122.16</v>
      </c>
    </row>
    <row r="6" spans="1:10" ht="24.95" customHeight="1" x14ac:dyDescent="0.25">
      <c r="A6" s="10" t="s">
        <v>55</v>
      </c>
      <c r="B6" s="1" t="s">
        <v>70</v>
      </c>
      <c r="C6" s="1" t="s">
        <v>83</v>
      </c>
      <c r="D6" s="1" t="s">
        <v>7</v>
      </c>
      <c r="E6" s="4">
        <v>3.2</v>
      </c>
      <c r="F6" s="21">
        <v>45.8</v>
      </c>
    </row>
    <row r="7" spans="1:10" ht="24.95" customHeight="1" x14ac:dyDescent="0.25">
      <c r="A7" s="10" t="s">
        <v>56</v>
      </c>
      <c r="B7" s="1" t="s">
        <v>71</v>
      </c>
      <c r="C7" s="1" t="s">
        <v>83</v>
      </c>
      <c r="D7" s="1" t="s">
        <v>88</v>
      </c>
      <c r="E7" s="4">
        <v>3.2</v>
      </c>
      <c r="F7" s="21">
        <v>91.62</v>
      </c>
    </row>
    <row r="8" spans="1:10" ht="24.95" customHeight="1" x14ac:dyDescent="0.25">
      <c r="A8" s="10" t="s">
        <v>57</v>
      </c>
      <c r="B8" s="1" t="s">
        <v>72</v>
      </c>
      <c r="C8" s="1" t="s">
        <v>82</v>
      </c>
      <c r="D8" s="1" t="s">
        <v>89</v>
      </c>
      <c r="E8" s="4">
        <v>3.2</v>
      </c>
      <c r="F8" s="21">
        <v>61.08</v>
      </c>
    </row>
    <row r="9" spans="1:10" ht="24.95" customHeight="1" x14ac:dyDescent="0.25">
      <c r="A9" s="10" t="s">
        <v>58</v>
      </c>
      <c r="B9" s="1" t="s">
        <v>73</v>
      </c>
      <c r="C9" s="1" t="s">
        <v>83</v>
      </c>
      <c r="D9" s="2" t="s">
        <v>90</v>
      </c>
      <c r="E9" s="4">
        <v>3.2</v>
      </c>
      <c r="F9" s="21">
        <v>66.19</v>
      </c>
    </row>
    <row r="10" spans="1:10" ht="24.95" customHeight="1" x14ac:dyDescent="0.25">
      <c r="A10" s="10" t="s">
        <v>59</v>
      </c>
      <c r="B10" s="1" t="s">
        <v>74</v>
      </c>
      <c r="C10" s="1" t="s">
        <v>84</v>
      </c>
      <c r="D10" s="2" t="s">
        <v>91</v>
      </c>
      <c r="E10" s="4">
        <v>3.2</v>
      </c>
      <c r="F10" s="21">
        <v>178.16</v>
      </c>
    </row>
    <row r="11" spans="1:10" ht="24.95" customHeight="1" x14ac:dyDescent="0.25">
      <c r="A11" s="10" t="s">
        <v>61</v>
      </c>
      <c r="B11" s="1" t="s">
        <v>75</v>
      </c>
      <c r="C11" s="1" t="s">
        <v>85</v>
      </c>
      <c r="D11" s="2"/>
      <c r="E11" s="4">
        <v>3.2</v>
      </c>
      <c r="F11" s="21">
        <v>50.91</v>
      </c>
    </row>
    <row r="12" spans="1:10" ht="24.95" customHeight="1" x14ac:dyDescent="0.25">
      <c r="A12" s="10" t="s">
        <v>60</v>
      </c>
      <c r="B12" s="1" t="s">
        <v>78</v>
      </c>
      <c r="C12" s="1" t="s">
        <v>85</v>
      </c>
      <c r="D12" s="2"/>
      <c r="E12" s="4">
        <v>3.2</v>
      </c>
      <c r="F12" s="21">
        <v>50.91</v>
      </c>
    </row>
    <row r="13" spans="1:10" ht="24.95" customHeight="1" x14ac:dyDescent="0.25">
      <c r="A13" s="10" t="s">
        <v>62</v>
      </c>
      <c r="B13" s="1" t="s">
        <v>76</v>
      </c>
      <c r="C13" s="1" t="s">
        <v>85</v>
      </c>
      <c r="D13" s="3" t="s">
        <v>16</v>
      </c>
      <c r="E13" s="4">
        <v>3.2</v>
      </c>
      <c r="F13" s="21">
        <v>101.8</v>
      </c>
    </row>
    <row r="14" spans="1:10" ht="24.95" customHeight="1" x14ac:dyDescent="0.25">
      <c r="A14" s="10" t="s">
        <v>63</v>
      </c>
      <c r="B14" s="1" t="s">
        <v>77</v>
      </c>
      <c r="C14" s="1" t="s">
        <v>85</v>
      </c>
      <c r="D14" s="3"/>
      <c r="E14" s="4">
        <v>3.2</v>
      </c>
      <c r="F14" s="21">
        <v>50.91</v>
      </c>
    </row>
    <row r="15" spans="1:10" ht="24.95" customHeight="1" x14ac:dyDescent="0.25">
      <c r="A15" s="10" t="s">
        <v>64</v>
      </c>
      <c r="B15" s="2" t="s">
        <v>79</v>
      </c>
      <c r="C15" s="1" t="s">
        <v>86</v>
      </c>
      <c r="D15" s="3" t="s">
        <v>92</v>
      </c>
      <c r="E15" s="4">
        <v>3.2</v>
      </c>
      <c r="F15" s="21">
        <v>190.88</v>
      </c>
    </row>
    <row r="16" spans="1:10" ht="24.95" customHeight="1" x14ac:dyDescent="0.25">
      <c r="A16" s="10" t="s">
        <v>65</v>
      </c>
      <c r="B16" s="2" t="s">
        <v>80</v>
      </c>
      <c r="C16" s="1" t="s">
        <v>86</v>
      </c>
      <c r="D16" s="3" t="s">
        <v>92</v>
      </c>
      <c r="E16" s="4">
        <v>3.2</v>
      </c>
      <c r="F16" s="21">
        <v>190.88</v>
      </c>
    </row>
    <row r="17" spans="1:6" ht="26.25" thickBot="1" x14ac:dyDescent="0.3">
      <c r="A17" s="11" t="s">
        <v>66</v>
      </c>
      <c r="B17" s="12" t="s">
        <v>81</v>
      </c>
      <c r="C17" s="22" t="s">
        <v>82</v>
      </c>
      <c r="D17" s="23" t="s">
        <v>93</v>
      </c>
      <c r="E17" s="24">
        <v>3.2</v>
      </c>
      <c r="F17" s="25">
        <v>50.91</v>
      </c>
    </row>
  </sheetData>
  <mergeCells count="1">
    <mergeCell ref="A1:F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52"/>
  <sheetViews>
    <sheetView tabSelected="1" view="pageBreakPreview" topLeftCell="G1" zoomScale="90" zoomScaleNormal="90" zoomScaleSheetLayoutView="90" workbookViewId="0">
      <pane ySplit="2" topLeftCell="A44" activePane="bottomLeft" state="frozen"/>
      <selection pane="bottomLeft" activeCell="M51" sqref="M51"/>
    </sheetView>
  </sheetViews>
  <sheetFormatPr defaultRowHeight="15" x14ac:dyDescent="0.25"/>
  <cols>
    <col min="1" max="1" width="11" customWidth="1"/>
    <col min="2" max="2" width="42.140625" customWidth="1"/>
    <col min="3" max="3" width="17.28515625" customWidth="1"/>
    <col min="4" max="4" width="15" customWidth="1"/>
    <col min="5" max="5" width="13.42578125" customWidth="1"/>
    <col min="6" max="6" width="13.140625" customWidth="1"/>
    <col min="7" max="7" width="16.5703125" customWidth="1"/>
    <col min="8" max="8" width="16.28515625" customWidth="1"/>
    <col min="9" max="9" width="27" customWidth="1"/>
    <col min="10" max="10" width="22.5703125" customWidth="1"/>
    <col min="11" max="11" width="26.28515625" customWidth="1"/>
    <col min="12" max="12" width="21.85546875" customWidth="1"/>
    <col min="13" max="13" width="21.28515625" customWidth="1"/>
    <col min="14" max="15" width="19" customWidth="1"/>
  </cols>
  <sheetData>
    <row r="1" spans="1:15" ht="30" customHeight="1" x14ac:dyDescent="0.25">
      <c r="A1" s="64" t="s">
        <v>130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40"/>
      <c r="O1" s="40"/>
    </row>
    <row r="2" spans="1:15" ht="59.25" customHeight="1" thickBot="1" x14ac:dyDescent="0.3">
      <c r="A2" s="17" t="s">
        <v>49</v>
      </c>
      <c r="B2" s="18" t="s">
        <v>50</v>
      </c>
      <c r="C2" s="18" t="s">
        <v>0</v>
      </c>
      <c r="D2" s="18" t="s">
        <v>48</v>
      </c>
      <c r="E2" s="18" t="s">
        <v>102</v>
      </c>
      <c r="F2" s="18" t="s">
        <v>121</v>
      </c>
      <c r="G2" s="18" t="s">
        <v>122</v>
      </c>
      <c r="H2" s="18" t="s">
        <v>124</v>
      </c>
      <c r="I2" s="18" t="s">
        <v>123</v>
      </c>
      <c r="J2" s="18" t="s">
        <v>125</v>
      </c>
      <c r="K2" s="18" t="s">
        <v>126</v>
      </c>
      <c r="L2" s="37" t="s">
        <v>127</v>
      </c>
      <c r="M2" s="37" t="s">
        <v>128</v>
      </c>
      <c r="N2" s="37" t="s">
        <v>129</v>
      </c>
      <c r="O2" s="37" t="s">
        <v>167</v>
      </c>
    </row>
    <row r="3" spans="1:15" ht="24.95" customHeight="1" x14ac:dyDescent="0.25">
      <c r="A3" s="31" t="s">
        <v>1</v>
      </c>
      <c r="B3" s="32" t="s">
        <v>99</v>
      </c>
      <c r="C3" s="32" t="s">
        <v>2</v>
      </c>
      <c r="D3" s="32" t="s">
        <v>119</v>
      </c>
      <c r="E3" s="33" t="s">
        <v>101</v>
      </c>
      <c r="F3" s="33">
        <f>45.8*0.3/0.3</f>
        <v>45.8</v>
      </c>
      <c r="G3" s="34">
        <f t="shared" ref="G3:G35" si="0">F3*1/100+F3</f>
        <v>46.257999999999996</v>
      </c>
      <c r="H3" s="35">
        <f>G3*0%+G3</f>
        <v>46.257999999999996</v>
      </c>
      <c r="I3" s="36">
        <f t="shared" ref="I3:I52" si="1">H3*0.3%+H3</f>
        <v>46.396773999999994</v>
      </c>
      <c r="J3" s="36">
        <f>I3*0.6%+I3</f>
        <v>46.675154643999996</v>
      </c>
      <c r="K3" s="29">
        <f>J3*0.5%+J3</f>
        <v>46.908530417219993</v>
      </c>
      <c r="L3" s="38">
        <f>K3*0.6%+K3</f>
        <v>47.189981599723311</v>
      </c>
      <c r="M3" s="38">
        <f>L3*0.6%+L3</f>
        <v>47.473121489321649</v>
      </c>
      <c r="N3" s="38">
        <v>47.47</v>
      </c>
      <c r="O3" s="38">
        <v>56.49</v>
      </c>
    </row>
    <row r="4" spans="1:15" ht="24.95" customHeight="1" x14ac:dyDescent="0.25">
      <c r="A4" s="10" t="s">
        <v>3</v>
      </c>
      <c r="B4" s="1" t="s">
        <v>131</v>
      </c>
      <c r="C4" s="1" t="s">
        <v>2</v>
      </c>
      <c r="D4" s="1" t="s">
        <v>132</v>
      </c>
      <c r="E4" s="7">
        <v>203.61</v>
      </c>
      <c r="F4" s="5">
        <f>203.61*1.5/2</f>
        <v>152.70750000000001</v>
      </c>
      <c r="G4" s="8">
        <f t="shared" si="0"/>
        <v>154.23457500000001</v>
      </c>
      <c r="H4" s="26">
        <f t="shared" ref="H4:H52" si="2">G4*0%+G4</f>
        <v>154.23457500000001</v>
      </c>
      <c r="I4" s="29">
        <f t="shared" si="1"/>
        <v>154.69727872500002</v>
      </c>
      <c r="J4" s="29">
        <f t="shared" ref="J4:J52" si="3">I4*0.6%+I4</f>
        <v>155.62546239735002</v>
      </c>
      <c r="K4" s="29">
        <f t="shared" ref="K4:K52" si="4">J4*0.5%+J4</f>
        <v>156.40358970933676</v>
      </c>
      <c r="L4" s="38">
        <f t="shared" ref="L4:M52" si="5">K4*0.6%+K4</f>
        <v>157.34201124759278</v>
      </c>
      <c r="M4" s="38">
        <f t="shared" si="5"/>
        <v>158.28606331507834</v>
      </c>
      <c r="N4" s="38">
        <v>158.29</v>
      </c>
      <c r="O4" s="38">
        <v>188.37</v>
      </c>
    </row>
    <row r="5" spans="1:15" ht="24.95" customHeight="1" x14ac:dyDescent="0.25">
      <c r="A5" s="10" t="s">
        <v>4</v>
      </c>
      <c r="B5" s="1" t="s">
        <v>133</v>
      </c>
      <c r="C5" s="1" t="s">
        <v>2</v>
      </c>
      <c r="D5" s="1" t="s">
        <v>134</v>
      </c>
      <c r="E5" s="7">
        <v>122.16</v>
      </c>
      <c r="F5" s="5">
        <f>122.16*1/1</f>
        <v>122.16</v>
      </c>
      <c r="G5" s="8">
        <f t="shared" si="0"/>
        <v>123.38159999999999</v>
      </c>
      <c r="H5" s="26">
        <f t="shared" si="2"/>
        <v>123.38159999999999</v>
      </c>
      <c r="I5" s="29">
        <f t="shared" si="1"/>
        <v>123.7517448</v>
      </c>
      <c r="J5" s="29">
        <f t="shared" si="3"/>
        <v>124.4942552688</v>
      </c>
      <c r="K5" s="29">
        <f t="shared" si="4"/>
        <v>125.116726545144</v>
      </c>
      <c r="L5" s="38">
        <f t="shared" si="5"/>
        <v>125.86742690441487</v>
      </c>
      <c r="M5" s="38">
        <f t="shared" si="5"/>
        <v>126.62263146584137</v>
      </c>
      <c r="N5" s="38">
        <v>126.62</v>
      </c>
      <c r="O5" s="38">
        <v>150.68</v>
      </c>
    </row>
    <row r="6" spans="1:15" ht="53.1" customHeight="1" x14ac:dyDescent="0.25">
      <c r="A6" s="10" t="s">
        <v>6</v>
      </c>
      <c r="B6" s="1" t="s">
        <v>135</v>
      </c>
      <c r="C6" s="1" t="s">
        <v>2</v>
      </c>
      <c r="D6" s="41" t="s">
        <v>136</v>
      </c>
      <c r="E6" s="7">
        <v>45.8</v>
      </c>
      <c r="F6" s="5">
        <f>45.8*0.6/0.6</f>
        <v>45.8</v>
      </c>
      <c r="G6" s="8">
        <f t="shared" si="0"/>
        <v>46.257999999999996</v>
      </c>
      <c r="H6" s="26">
        <f t="shared" si="2"/>
        <v>46.257999999999996</v>
      </c>
      <c r="I6" s="29">
        <f t="shared" si="1"/>
        <v>46.396773999999994</v>
      </c>
      <c r="J6" s="29">
        <f t="shared" si="3"/>
        <v>46.675154643999996</v>
      </c>
      <c r="K6" s="29">
        <f t="shared" si="4"/>
        <v>46.908530417219993</v>
      </c>
      <c r="L6" s="38">
        <f t="shared" si="5"/>
        <v>47.189981599723311</v>
      </c>
      <c r="M6" s="38">
        <f t="shared" si="5"/>
        <v>47.473121489321649</v>
      </c>
      <c r="N6" s="38">
        <v>47.47</v>
      </c>
      <c r="O6" s="38">
        <v>70.61</v>
      </c>
    </row>
    <row r="7" spans="1:15" ht="53.1" customHeight="1" x14ac:dyDescent="0.25">
      <c r="A7" s="10" t="s">
        <v>137</v>
      </c>
      <c r="B7" s="1" t="s">
        <v>139</v>
      </c>
      <c r="C7" s="1" t="s">
        <v>14</v>
      </c>
      <c r="D7" s="1" t="s">
        <v>35</v>
      </c>
      <c r="E7" s="7">
        <v>178.16</v>
      </c>
      <c r="F7" s="5">
        <f>178.16*0.8/1.4</f>
        <v>101.80571428571429</v>
      </c>
      <c r="G7" s="8">
        <f t="shared" ref="G7" si="6">F7*1/100+F7</f>
        <v>102.82377142857143</v>
      </c>
      <c r="H7" s="26">
        <f t="shared" ref="H7" si="7">G7*0%+G7</f>
        <v>102.82377142857143</v>
      </c>
      <c r="I7" s="29">
        <f t="shared" ref="I7" si="8">H7*0.3%+H7</f>
        <v>103.13224274285714</v>
      </c>
      <c r="J7" s="29">
        <f t="shared" ref="J7" si="9">I7*0.6%+I7</f>
        <v>103.75103619931429</v>
      </c>
      <c r="K7" s="29">
        <f t="shared" ref="K7" si="10">J7*0.5%+J7</f>
        <v>104.26979138031086</v>
      </c>
      <c r="L7" s="38">
        <f t="shared" ref="L7" si="11">K7*0.6%+K7</f>
        <v>104.89541012859273</v>
      </c>
      <c r="M7" s="38">
        <f t="shared" ref="M7" si="12">L7*0.6%+L7</f>
        <v>105.52478258936429</v>
      </c>
      <c r="N7" s="38">
        <v>105.52</v>
      </c>
      <c r="O7" s="38">
        <v>125.57</v>
      </c>
    </row>
    <row r="8" spans="1:15" ht="24.95" customHeight="1" x14ac:dyDescent="0.25">
      <c r="A8" s="10" t="s">
        <v>138</v>
      </c>
      <c r="B8" s="1" t="s">
        <v>140</v>
      </c>
      <c r="C8" s="1" t="s">
        <v>14</v>
      </c>
      <c r="D8" s="1" t="s">
        <v>141</v>
      </c>
      <c r="E8" s="7">
        <v>178.16</v>
      </c>
      <c r="F8" s="5">
        <f>178.16*0.8/1.4</f>
        <v>101.80571428571429</v>
      </c>
      <c r="G8" s="8">
        <f t="shared" si="0"/>
        <v>102.82377142857143</v>
      </c>
      <c r="H8" s="26">
        <f t="shared" si="2"/>
        <v>102.82377142857143</v>
      </c>
      <c r="I8" s="29">
        <f t="shared" si="1"/>
        <v>103.13224274285714</v>
      </c>
      <c r="J8" s="29">
        <f t="shared" si="3"/>
        <v>103.75103619931429</v>
      </c>
      <c r="K8" s="29">
        <f t="shared" si="4"/>
        <v>104.26979138031086</v>
      </c>
      <c r="L8" s="38">
        <f t="shared" si="5"/>
        <v>104.89541012859273</v>
      </c>
      <c r="M8" s="38">
        <f t="shared" si="5"/>
        <v>105.52478258936429</v>
      </c>
      <c r="N8" s="38">
        <v>105.52</v>
      </c>
      <c r="O8" s="38">
        <v>156.96</v>
      </c>
    </row>
    <row r="9" spans="1:15" ht="24.95" customHeight="1" x14ac:dyDescent="0.25">
      <c r="A9" s="10" t="s">
        <v>46</v>
      </c>
      <c r="B9" s="1" t="s">
        <v>142</v>
      </c>
      <c r="C9" s="1" t="s">
        <v>47</v>
      </c>
      <c r="D9" s="1" t="s">
        <v>35</v>
      </c>
      <c r="E9" s="7">
        <v>190.88</v>
      </c>
      <c r="F9" s="5">
        <f>190.88*0.8/1.5</f>
        <v>101.80266666666667</v>
      </c>
      <c r="G9" s="8">
        <f t="shared" si="0"/>
        <v>102.82069333333334</v>
      </c>
      <c r="H9" s="26">
        <f t="shared" si="2"/>
        <v>102.82069333333334</v>
      </c>
      <c r="I9" s="29">
        <f t="shared" si="1"/>
        <v>103.12915541333334</v>
      </c>
      <c r="J9" s="29">
        <f t="shared" si="3"/>
        <v>103.74793034581333</v>
      </c>
      <c r="K9" s="29">
        <f t="shared" si="4"/>
        <v>104.26666999754239</v>
      </c>
      <c r="L9" s="38">
        <f t="shared" si="5"/>
        <v>104.89227001752765</v>
      </c>
      <c r="M9" s="38">
        <f t="shared" si="5"/>
        <v>105.52162363763281</v>
      </c>
      <c r="N9" s="38">
        <v>105.52</v>
      </c>
      <c r="O9" s="38">
        <v>125.57</v>
      </c>
    </row>
    <row r="10" spans="1:15" s="50" customFormat="1" ht="24.95" customHeight="1" x14ac:dyDescent="0.25">
      <c r="A10" s="42" t="s">
        <v>143</v>
      </c>
      <c r="B10" s="43" t="s">
        <v>8</v>
      </c>
      <c r="C10" s="43" t="s">
        <v>2</v>
      </c>
      <c r="D10" s="43" t="s">
        <v>108</v>
      </c>
      <c r="E10" s="44">
        <v>91.62</v>
      </c>
      <c r="F10" s="45">
        <f>91.62*1.2/1.2</f>
        <v>91.62</v>
      </c>
      <c r="G10" s="46">
        <f t="shared" si="0"/>
        <v>92.536200000000008</v>
      </c>
      <c r="H10" s="47">
        <f t="shared" si="2"/>
        <v>92.536200000000008</v>
      </c>
      <c r="I10" s="48">
        <f t="shared" si="1"/>
        <v>92.813808600000002</v>
      </c>
      <c r="J10" s="48">
        <f t="shared" si="3"/>
        <v>93.370691451599996</v>
      </c>
      <c r="K10" s="48">
        <f t="shared" si="4"/>
        <v>93.837544908857993</v>
      </c>
      <c r="L10" s="49">
        <f t="shared" si="5"/>
        <v>94.400570178311142</v>
      </c>
      <c r="M10" s="49">
        <f t="shared" si="5"/>
        <v>94.966973599381006</v>
      </c>
      <c r="N10" s="49">
        <v>94.97</v>
      </c>
      <c r="O10" s="49">
        <v>113.01</v>
      </c>
    </row>
    <row r="11" spans="1:15" s="50" customFormat="1" ht="24.95" customHeight="1" x14ac:dyDescent="0.25">
      <c r="A11" s="42" t="s">
        <v>144</v>
      </c>
      <c r="B11" s="43" t="s">
        <v>8</v>
      </c>
      <c r="C11" s="43" t="s">
        <v>2</v>
      </c>
      <c r="D11" s="43" t="s">
        <v>108</v>
      </c>
      <c r="E11" s="44">
        <v>91.62</v>
      </c>
      <c r="F11" s="45">
        <f>91.62*1.2/1.2</f>
        <v>91.62</v>
      </c>
      <c r="G11" s="46">
        <f t="shared" si="0"/>
        <v>92.536200000000008</v>
      </c>
      <c r="H11" s="47">
        <f t="shared" si="2"/>
        <v>92.536200000000008</v>
      </c>
      <c r="I11" s="48">
        <f t="shared" si="1"/>
        <v>92.813808600000002</v>
      </c>
      <c r="J11" s="48">
        <f t="shared" si="3"/>
        <v>93.370691451599996</v>
      </c>
      <c r="K11" s="48">
        <f t="shared" si="4"/>
        <v>93.837544908857993</v>
      </c>
      <c r="L11" s="49">
        <f t="shared" si="5"/>
        <v>94.400570178311142</v>
      </c>
      <c r="M11" s="49">
        <f t="shared" si="5"/>
        <v>94.966973599381006</v>
      </c>
      <c r="N11" s="49">
        <v>94.97</v>
      </c>
      <c r="O11" s="49">
        <v>113.01</v>
      </c>
    </row>
    <row r="12" spans="1:15" s="50" customFormat="1" ht="24.95" customHeight="1" x14ac:dyDescent="0.25">
      <c r="A12" s="42" t="s">
        <v>145</v>
      </c>
      <c r="B12" s="43" t="s">
        <v>8</v>
      </c>
      <c r="C12" s="43" t="s">
        <v>2</v>
      </c>
      <c r="D12" s="43" t="s">
        <v>108</v>
      </c>
      <c r="E12" s="44">
        <v>91.62</v>
      </c>
      <c r="F12" s="45">
        <f>91.62*1.2/1.2</f>
        <v>91.62</v>
      </c>
      <c r="G12" s="46">
        <f t="shared" si="0"/>
        <v>92.536200000000008</v>
      </c>
      <c r="H12" s="47">
        <f t="shared" si="2"/>
        <v>92.536200000000008</v>
      </c>
      <c r="I12" s="48">
        <f t="shared" si="1"/>
        <v>92.813808600000002</v>
      </c>
      <c r="J12" s="48">
        <f t="shared" si="3"/>
        <v>93.370691451599996</v>
      </c>
      <c r="K12" s="48">
        <f t="shared" si="4"/>
        <v>93.837544908857993</v>
      </c>
      <c r="L12" s="49">
        <f t="shared" si="5"/>
        <v>94.400570178311142</v>
      </c>
      <c r="M12" s="49">
        <f t="shared" si="5"/>
        <v>94.966973599381006</v>
      </c>
      <c r="N12" s="49">
        <v>94.97</v>
      </c>
      <c r="O12" s="49">
        <v>113.01</v>
      </c>
    </row>
    <row r="13" spans="1:15" s="50" customFormat="1" ht="24.95" customHeight="1" x14ac:dyDescent="0.25">
      <c r="A13" s="42" t="s">
        <v>146</v>
      </c>
      <c r="B13" s="43" t="s">
        <v>8</v>
      </c>
      <c r="C13" s="43" t="s">
        <v>2</v>
      </c>
      <c r="D13" s="43" t="s">
        <v>109</v>
      </c>
      <c r="E13" s="44">
        <v>45.8</v>
      </c>
      <c r="F13" s="45">
        <f>45.8*0.6/0.6</f>
        <v>45.8</v>
      </c>
      <c r="G13" s="46">
        <f t="shared" si="0"/>
        <v>46.257999999999996</v>
      </c>
      <c r="H13" s="47">
        <f t="shared" si="2"/>
        <v>46.257999999999996</v>
      </c>
      <c r="I13" s="48">
        <f t="shared" si="1"/>
        <v>46.396773999999994</v>
      </c>
      <c r="J13" s="48">
        <f t="shared" si="3"/>
        <v>46.675154643999996</v>
      </c>
      <c r="K13" s="48">
        <f t="shared" si="4"/>
        <v>46.908530417219993</v>
      </c>
      <c r="L13" s="49">
        <f t="shared" si="5"/>
        <v>47.189981599723311</v>
      </c>
      <c r="M13" s="49">
        <f t="shared" si="5"/>
        <v>47.473121489321649</v>
      </c>
      <c r="N13" s="49">
        <v>47.47</v>
      </c>
      <c r="O13" s="49">
        <v>56.49</v>
      </c>
    </row>
    <row r="14" spans="1:15" s="50" customFormat="1" ht="24.95" customHeight="1" x14ac:dyDescent="0.25">
      <c r="A14" s="42" t="s">
        <v>147</v>
      </c>
      <c r="B14" s="43" t="s">
        <v>8</v>
      </c>
      <c r="C14" s="43" t="s">
        <v>2</v>
      </c>
      <c r="D14" s="43" t="s">
        <v>110</v>
      </c>
      <c r="E14" s="44">
        <v>45.8</v>
      </c>
      <c r="F14" s="45">
        <f>45.8*0.66/0.66</f>
        <v>45.8</v>
      </c>
      <c r="G14" s="46">
        <f t="shared" si="0"/>
        <v>46.257999999999996</v>
      </c>
      <c r="H14" s="47">
        <f t="shared" si="2"/>
        <v>46.257999999999996</v>
      </c>
      <c r="I14" s="48">
        <f t="shared" si="1"/>
        <v>46.396773999999994</v>
      </c>
      <c r="J14" s="48">
        <f t="shared" si="3"/>
        <v>46.675154643999996</v>
      </c>
      <c r="K14" s="48">
        <f t="shared" si="4"/>
        <v>46.908530417219993</v>
      </c>
      <c r="L14" s="49">
        <f t="shared" si="5"/>
        <v>47.189981599723311</v>
      </c>
      <c r="M14" s="49">
        <f t="shared" si="5"/>
        <v>47.473121489321649</v>
      </c>
      <c r="N14" s="49">
        <v>47.47</v>
      </c>
      <c r="O14" s="49">
        <v>56.49</v>
      </c>
    </row>
    <row r="15" spans="1:15" s="50" customFormat="1" ht="24.95" customHeight="1" x14ac:dyDescent="0.25">
      <c r="A15" s="42" t="s">
        <v>148</v>
      </c>
      <c r="B15" s="43" t="s">
        <v>8</v>
      </c>
      <c r="C15" s="43" t="s">
        <v>2</v>
      </c>
      <c r="D15" s="43" t="s">
        <v>109</v>
      </c>
      <c r="E15" s="44">
        <v>45.8</v>
      </c>
      <c r="F15" s="45">
        <f>45.8*0.6/0.6</f>
        <v>45.8</v>
      </c>
      <c r="G15" s="46">
        <f t="shared" si="0"/>
        <v>46.257999999999996</v>
      </c>
      <c r="H15" s="47">
        <f t="shared" si="2"/>
        <v>46.257999999999996</v>
      </c>
      <c r="I15" s="48">
        <f t="shared" si="1"/>
        <v>46.396773999999994</v>
      </c>
      <c r="J15" s="48">
        <f t="shared" si="3"/>
        <v>46.675154643999996</v>
      </c>
      <c r="K15" s="48">
        <f t="shared" si="4"/>
        <v>46.908530417219993</v>
      </c>
      <c r="L15" s="49">
        <f t="shared" si="5"/>
        <v>47.189981599723311</v>
      </c>
      <c r="M15" s="49">
        <f t="shared" si="5"/>
        <v>47.473121489321649</v>
      </c>
      <c r="N15" s="49">
        <v>47.47</v>
      </c>
      <c r="O15" s="49">
        <v>56.49</v>
      </c>
    </row>
    <row r="16" spans="1:15" ht="24.95" customHeight="1" x14ac:dyDescent="0.25">
      <c r="A16" s="10" t="s">
        <v>149</v>
      </c>
      <c r="B16" s="1" t="s">
        <v>8</v>
      </c>
      <c r="C16" s="1" t="s">
        <v>2</v>
      </c>
      <c r="D16" s="2" t="s">
        <v>150</v>
      </c>
      <c r="E16" s="7">
        <v>45.8</v>
      </c>
      <c r="F16" s="5">
        <f>45.8*0.6/0.6</f>
        <v>45.8</v>
      </c>
      <c r="G16" s="8">
        <f t="shared" si="0"/>
        <v>46.257999999999996</v>
      </c>
      <c r="H16" s="26">
        <f t="shared" si="2"/>
        <v>46.257999999999996</v>
      </c>
      <c r="I16" s="29">
        <f t="shared" si="1"/>
        <v>46.396773999999994</v>
      </c>
      <c r="J16" s="29">
        <f t="shared" si="3"/>
        <v>46.675154643999996</v>
      </c>
      <c r="K16" s="29">
        <f t="shared" si="4"/>
        <v>46.908530417219993</v>
      </c>
      <c r="L16" s="38">
        <f t="shared" si="5"/>
        <v>47.189981599723311</v>
      </c>
      <c r="M16" s="38">
        <f t="shared" si="5"/>
        <v>47.473121489321649</v>
      </c>
      <c r="N16" s="38">
        <v>47.47</v>
      </c>
      <c r="O16" s="49">
        <v>56.49</v>
      </c>
    </row>
    <row r="17" spans="1:15" ht="24.95" customHeight="1" x14ac:dyDescent="0.25">
      <c r="A17" s="10" t="s">
        <v>151</v>
      </c>
      <c r="B17" s="1" t="s">
        <v>8</v>
      </c>
      <c r="C17" s="1" t="s">
        <v>2</v>
      </c>
      <c r="D17" s="2" t="s">
        <v>111</v>
      </c>
      <c r="E17" s="7">
        <v>152.71</v>
      </c>
      <c r="F17" s="5">
        <f>152.71*2.53/2.53</f>
        <v>152.71</v>
      </c>
      <c r="G17" s="8">
        <f t="shared" si="0"/>
        <v>154.2371</v>
      </c>
      <c r="H17" s="26">
        <f t="shared" si="2"/>
        <v>154.2371</v>
      </c>
      <c r="I17" s="29">
        <f t="shared" si="1"/>
        <v>154.69981129999999</v>
      </c>
      <c r="J17" s="29">
        <f t="shared" si="3"/>
        <v>155.6280101678</v>
      </c>
      <c r="K17" s="29">
        <f t="shared" si="4"/>
        <v>156.406150218639</v>
      </c>
      <c r="L17" s="38">
        <f t="shared" si="5"/>
        <v>157.34458711995083</v>
      </c>
      <c r="M17" s="38">
        <f t="shared" si="5"/>
        <v>158.28865464267054</v>
      </c>
      <c r="N17" s="38">
        <v>158.29</v>
      </c>
      <c r="O17" s="38">
        <v>188.37</v>
      </c>
    </row>
    <row r="18" spans="1:15" s="50" customFormat="1" ht="24.95" customHeight="1" x14ac:dyDescent="0.25">
      <c r="A18" s="42" t="s">
        <v>152</v>
      </c>
      <c r="B18" s="43" t="s">
        <v>153</v>
      </c>
      <c r="C18" s="43" t="s">
        <v>2</v>
      </c>
      <c r="D18" s="43" t="s">
        <v>118</v>
      </c>
      <c r="E18" s="44">
        <v>66.19</v>
      </c>
      <c r="F18" s="45">
        <f>66.19*1.3/1.3</f>
        <v>66.19</v>
      </c>
      <c r="G18" s="46">
        <f t="shared" si="0"/>
        <v>66.851900000000001</v>
      </c>
      <c r="H18" s="47">
        <f t="shared" si="2"/>
        <v>66.851900000000001</v>
      </c>
      <c r="I18" s="48">
        <f t="shared" si="1"/>
        <v>67.052455699999996</v>
      </c>
      <c r="J18" s="48">
        <f t="shared" si="3"/>
        <v>67.4547704342</v>
      </c>
      <c r="K18" s="48">
        <f t="shared" si="4"/>
        <v>67.792044286370995</v>
      </c>
      <c r="L18" s="49">
        <f t="shared" si="5"/>
        <v>68.19879655208922</v>
      </c>
      <c r="M18" s="49">
        <f t="shared" si="5"/>
        <v>68.607989331401754</v>
      </c>
      <c r="N18" s="49">
        <v>68.61</v>
      </c>
      <c r="O18" s="49">
        <v>81.650000000000006</v>
      </c>
    </row>
    <row r="19" spans="1:15" s="50" customFormat="1" ht="24.95" customHeight="1" x14ac:dyDescent="0.25">
      <c r="A19" s="42" t="s">
        <v>154</v>
      </c>
      <c r="B19" s="43" t="s">
        <v>155</v>
      </c>
      <c r="C19" s="43" t="s">
        <v>2</v>
      </c>
      <c r="D19" s="43" t="s">
        <v>117</v>
      </c>
      <c r="E19" s="44">
        <v>66.19</v>
      </c>
      <c r="F19" s="45">
        <f>66.19*1.6/1.6</f>
        <v>66.19</v>
      </c>
      <c r="G19" s="46">
        <f t="shared" si="0"/>
        <v>66.851900000000001</v>
      </c>
      <c r="H19" s="47">
        <f t="shared" si="2"/>
        <v>66.851900000000001</v>
      </c>
      <c r="I19" s="48">
        <f t="shared" si="1"/>
        <v>67.052455699999996</v>
      </c>
      <c r="J19" s="48">
        <f t="shared" si="3"/>
        <v>67.4547704342</v>
      </c>
      <c r="K19" s="48">
        <f t="shared" si="4"/>
        <v>67.792044286370995</v>
      </c>
      <c r="L19" s="49">
        <f t="shared" si="5"/>
        <v>68.19879655208922</v>
      </c>
      <c r="M19" s="49">
        <f t="shared" si="5"/>
        <v>68.607989331401754</v>
      </c>
      <c r="N19" s="49">
        <v>68.61</v>
      </c>
      <c r="O19" s="49">
        <v>81.650000000000006</v>
      </c>
    </row>
    <row r="20" spans="1:15" s="50" customFormat="1" ht="24.95" customHeight="1" x14ac:dyDescent="0.25">
      <c r="A20" s="42" t="s">
        <v>158</v>
      </c>
      <c r="B20" s="43" t="s">
        <v>157</v>
      </c>
      <c r="C20" s="43" t="s">
        <v>14</v>
      </c>
      <c r="D20" s="43" t="s">
        <v>112</v>
      </c>
      <c r="E20" s="44">
        <v>85</v>
      </c>
      <c r="F20" s="45">
        <v>85</v>
      </c>
      <c r="G20" s="46">
        <f t="shared" si="0"/>
        <v>85.85</v>
      </c>
      <c r="H20" s="47">
        <f t="shared" si="2"/>
        <v>85.85</v>
      </c>
      <c r="I20" s="48">
        <f t="shared" si="1"/>
        <v>86.107549999999989</v>
      </c>
      <c r="J20" s="48">
        <f t="shared" si="3"/>
        <v>86.624195299999982</v>
      </c>
      <c r="K20" s="48">
        <f t="shared" si="4"/>
        <v>87.057316276499989</v>
      </c>
      <c r="L20" s="49">
        <f t="shared" si="5"/>
        <v>87.579660174158988</v>
      </c>
      <c r="M20" s="49">
        <f t="shared" si="5"/>
        <v>88.105138135203944</v>
      </c>
      <c r="N20" s="49">
        <v>88.11</v>
      </c>
      <c r="O20" s="49">
        <v>104.85</v>
      </c>
    </row>
    <row r="21" spans="1:15" s="58" customFormat="1" ht="24.95" customHeight="1" x14ac:dyDescent="0.25">
      <c r="A21" s="51" t="s">
        <v>159</v>
      </c>
      <c r="B21" s="2" t="s">
        <v>156</v>
      </c>
      <c r="C21" s="2" t="s">
        <v>14</v>
      </c>
      <c r="D21" s="2" t="s">
        <v>113</v>
      </c>
      <c r="E21" s="52">
        <v>151</v>
      </c>
      <c r="F21" s="53">
        <v>151</v>
      </c>
      <c r="G21" s="54">
        <f t="shared" si="0"/>
        <v>152.51</v>
      </c>
      <c r="H21" s="55">
        <f t="shared" si="2"/>
        <v>152.51</v>
      </c>
      <c r="I21" s="56">
        <f t="shared" si="1"/>
        <v>152.96752999999998</v>
      </c>
      <c r="J21" s="56">
        <f t="shared" si="3"/>
        <v>153.88533517999997</v>
      </c>
      <c r="K21" s="56">
        <f t="shared" si="4"/>
        <v>154.65476185589998</v>
      </c>
      <c r="L21" s="57">
        <f t="shared" si="5"/>
        <v>155.58269042703537</v>
      </c>
      <c r="M21" s="57">
        <f t="shared" si="5"/>
        <v>156.51618656959758</v>
      </c>
      <c r="N21" s="57">
        <v>156.52000000000001</v>
      </c>
      <c r="O21" s="57">
        <v>186.26</v>
      </c>
    </row>
    <row r="22" spans="1:15" ht="24.95" customHeight="1" x14ac:dyDescent="0.25">
      <c r="A22" s="10" t="s">
        <v>160</v>
      </c>
      <c r="B22" s="1" t="s">
        <v>100</v>
      </c>
      <c r="C22" s="1" t="s">
        <v>14</v>
      </c>
      <c r="D22" s="2" t="s">
        <v>114</v>
      </c>
      <c r="E22" s="7">
        <v>50.91</v>
      </c>
      <c r="F22" s="5">
        <f>50.91*1.4/1.4</f>
        <v>50.91</v>
      </c>
      <c r="G22" s="8">
        <f t="shared" si="0"/>
        <v>51.419099999999993</v>
      </c>
      <c r="H22" s="26">
        <f t="shared" si="2"/>
        <v>51.419099999999993</v>
      </c>
      <c r="I22" s="29">
        <f t="shared" si="1"/>
        <v>51.573357299999991</v>
      </c>
      <c r="J22" s="29">
        <f t="shared" si="3"/>
        <v>51.882797443799994</v>
      </c>
      <c r="K22" s="29">
        <f t="shared" si="4"/>
        <v>52.142211431018993</v>
      </c>
      <c r="L22" s="38">
        <f t="shared" si="5"/>
        <v>52.45506469960511</v>
      </c>
      <c r="M22" s="38">
        <f t="shared" si="5"/>
        <v>52.769795087802741</v>
      </c>
      <c r="N22" s="38">
        <v>52.77</v>
      </c>
      <c r="O22" s="38">
        <v>62.8</v>
      </c>
    </row>
    <row r="23" spans="1:15" s="50" customFormat="1" ht="24.95" customHeight="1" x14ac:dyDescent="0.25">
      <c r="A23" s="42" t="s">
        <v>161</v>
      </c>
      <c r="B23" s="43" t="s">
        <v>45</v>
      </c>
      <c r="C23" s="43" t="s">
        <v>14</v>
      </c>
      <c r="D23" s="43" t="s">
        <v>114</v>
      </c>
      <c r="E23" s="44">
        <v>50.91</v>
      </c>
      <c r="F23" s="45">
        <f>50.91*1.4/1.4</f>
        <v>50.91</v>
      </c>
      <c r="G23" s="46">
        <f t="shared" si="0"/>
        <v>51.419099999999993</v>
      </c>
      <c r="H23" s="47">
        <f t="shared" si="2"/>
        <v>51.419099999999993</v>
      </c>
      <c r="I23" s="48">
        <f t="shared" si="1"/>
        <v>51.573357299999991</v>
      </c>
      <c r="J23" s="48">
        <f t="shared" si="3"/>
        <v>51.882797443799994</v>
      </c>
      <c r="K23" s="48">
        <f t="shared" si="4"/>
        <v>52.142211431018993</v>
      </c>
      <c r="L23" s="49">
        <f t="shared" si="5"/>
        <v>52.45506469960511</v>
      </c>
      <c r="M23" s="49">
        <f t="shared" si="5"/>
        <v>52.769795087802741</v>
      </c>
      <c r="N23" s="49">
        <v>52.77</v>
      </c>
      <c r="O23" s="49">
        <v>62.8</v>
      </c>
    </row>
    <row r="24" spans="1:15" ht="24.95" customHeight="1" x14ac:dyDescent="0.25">
      <c r="A24" s="10" t="s">
        <v>162</v>
      </c>
      <c r="B24" s="1" t="s">
        <v>100</v>
      </c>
      <c r="C24" s="1" t="s">
        <v>14</v>
      </c>
      <c r="D24" s="2" t="s">
        <v>116</v>
      </c>
      <c r="E24" s="7">
        <v>50.91</v>
      </c>
      <c r="F24" s="5">
        <f>50.91*0.6/0.6</f>
        <v>50.91</v>
      </c>
      <c r="G24" s="8">
        <f t="shared" si="0"/>
        <v>51.419099999999993</v>
      </c>
      <c r="H24" s="26">
        <f t="shared" si="2"/>
        <v>51.419099999999993</v>
      </c>
      <c r="I24" s="29">
        <f t="shared" si="1"/>
        <v>51.573357299999991</v>
      </c>
      <c r="J24" s="29">
        <f t="shared" si="3"/>
        <v>51.882797443799994</v>
      </c>
      <c r="K24" s="29">
        <f t="shared" si="4"/>
        <v>52.142211431018993</v>
      </c>
      <c r="L24" s="38">
        <f t="shared" si="5"/>
        <v>52.45506469960511</v>
      </c>
      <c r="M24" s="38">
        <f t="shared" si="5"/>
        <v>52.769795087802741</v>
      </c>
      <c r="N24" s="38">
        <v>52.77</v>
      </c>
      <c r="O24" s="38">
        <v>62.8</v>
      </c>
    </row>
    <row r="25" spans="1:15" s="50" customFormat="1" ht="24.95" customHeight="1" x14ac:dyDescent="0.25">
      <c r="A25" s="42" t="s">
        <v>163</v>
      </c>
      <c r="B25" s="43" t="s">
        <v>100</v>
      </c>
      <c r="C25" s="43" t="s">
        <v>14</v>
      </c>
      <c r="D25" s="43" t="s">
        <v>115</v>
      </c>
      <c r="E25" s="44">
        <v>50.91</v>
      </c>
      <c r="F25" s="45">
        <f>50.91*0.3/0.3</f>
        <v>50.91</v>
      </c>
      <c r="G25" s="46">
        <f t="shared" si="0"/>
        <v>51.419099999999993</v>
      </c>
      <c r="H25" s="47">
        <f t="shared" si="2"/>
        <v>51.419099999999993</v>
      </c>
      <c r="I25" s="48">
        <f t="shared" si="1"/>
        <v>51.573357299999991</v>
      </c>
      <c r="J25" s="48">
        <f t="shared" si="3"/>
        <v>51.882797443799994</v>
      </c>
      <c r="K25" s="48">
        <f t="shared" si="4"/>
        <v>52.142211431018993</v>
      </c>
      <c r="L25" s="49">
        <f t="shared" si="5"/>
        <v>52.45506469960511</v>
      </c>
      <c r="M25" s="49">
        <f t="shared" si="5"/>
        <v>52.769795087802741</v>
      </c>
      <c r="N25" s="49">
        <v>52.77</v>
      </c>
      <c r="O25" s="49">
        <v>62.8</v>
      </c>
    </row>
    <row r="26" spans="1:15" ht="24.95" customHeight="1" x14ac:dyDescent="0.25">
      <c r="A26" s="10" t="s">
        <v>9</v>
      </c>
      <c r="B26" s="1" t="s">
        <v>15</v>
      </c>
      <c r="C26" s="1" t="s">
        <v>2</v>
      </c>
      <c r="D26" s="2" t="s">
        <v>10</v>
      </c>
      <c r="E26" s="7">
        <v>45.8</v>
      </c>
      <c r="F26" s="5">
        <f>45.8*0.8/0.6</f>
        <v>61.06666666666667</v>
      </c>
      <c r="G26" s="8">
        <f t="shared" si="0"/>
        <v>61.677333333333337</v>
      </c>
      <c r="H26" s="26">
        <f t="shared" si="2"/>
        <v>61.677333333333337</v>
      </c>
      <c r="I26" s="29">
        <f t="shared" si="1"/>
        <v>61.862365333333337</v>
      </c>
      <c r="J26" s="29">
        <f t="shared" si="3"/>
        <v>62.233539525333335</v>
      </c>
      <c r="K26" s="29">
        <f t="shared" si="4"/>
        <v>62.54470722296</v>
      </c>
      <c r="L26" s="38">
        <f t="shared" si="5"/>
        <v>62.919975466297757</v>
      </c>
      <c r="M26" s="38">
        <f t="shared" si="5"/>
        <v>63.297495319095546</v>
      </c>
      <c r="N26" s="38">
        <v>63.3</v>
      </c>
      <c r="O26" s="38">
        <v>75.33</v>
      </c>
    </row>
    <row r="27" spans="1:15" s="50" customFormat="1" ht="24.95" customHeight="1" x14ac:dyDescent="0.25">
      <c r="A27" s="42" t="s">
        <v>164</v>
      </c>
      <c r="B27" s="43" t="s">
        <v>45</v>
      </c>
      <c r="C27" s="43" t="s">
        <v>14</v>
      </c>
      <c r="D27" s="59" t="s">
        <v>16</v>
      </c>
      <c r="E27" s="44">
        <v>101.8</v>
      </c>
      <c r="F27" s="45">
        <f>101.8*1/1.2</f>
        <v>84.833333333333329</v>
      </c>
      <c r="G27" s="46">
        <f t="shared" si="0"/>
        <v>85.681666666666658</v>
      </c>
      <c r="H27" s="47">
        <f t="shared" si="2"/>
        <v>85.681666666666658</v>
      </c>
      <c r="I27" s="48">
        <f t="shared" si="1"/>
        <v>85.938711666666663</v>
      </c>
      <c r="J27" s="48">
        <f t="shared" si="3"/>
        <v>86.45434393666666</v>
      </c>
      <c r="K27" s="48">
        <f t="shared" si="4"/>
        <v>86.886615656349989</v>
      </c>
      <c r="L27" s="49">
        <f t="shared" si="5"/>
        <v>87.407935350288085</v>
      </c>
      <c r="M27" s="49">
        <f t="shared" si="5"/>
        <v>87.932382962389809</v>
      </c>
      <c r="N27" s="49">
        <v>87.93</v>
      </c>
      <c r="O27" s="49">
        <v>104.64</v>
      </c>
    </row>
    <row r="28" spans="1:15" s="50" customFormat="1" ht="24.95" customHeight="1" x14ac:dyDescent="0.25">
      <c r="A28" s="42" t="s">
        <v>17</v>
      </c>
      <c r="B28" s="43" t="s">
        <v>21</v>
      </c>
      <c r="C28" s="43" t="s">
        <v>18</v>
      </c>
      <c r="D28" s="59" t="s">
        <v>16</v>
      </c>
      <c r="E28" s="44">
        <v>190.88</v>
      </c>
      <c r="F28" s="45">
        <f>190.88*1/1.5</f>
        <v>127.25333333333333</v>
      </c>
      <c r="G28" s="46">
        <f t="shared" si="0"/>
        <v>128.52586666666667</v>
      </c>
      <c r="H28" s="47">
        <f t="shared" si="2"/>
        <v>128.52586666666667</v>
      </c>
      <c r="I28" s="48">
        <f t="shared" si="1"/>
        <v>128.91144426666668</v>
      </c>
      <c r="J28" s="48">
        <f t="shared" si="3"/>
        <v>129.68491293226668</v>
      </c>
      <c r="K28" s="48">
        <f t="shared" si="4"/>
        <v>130.33333749692801</v>
      </c>
      <c r="L28" s="49">
        <f t="shared" si="5"/>
        <v>131.11533752190957</v>
      </c>
      <c r="M28" s="49">
        <f t="shared" si="5"/>
        <v>131.90202954704102</v>
      </c>
      <c r="N28" s="49">
        <v>131.9</v>
      </c>
      <c r="O28" s="49">
        <v>156.96</v>
      </c>
    </row>
    <row r="29" spans="1:15" s="50" customFormat="1" ht="24.95" customHeight="1" x14ac:dyDescent="0.25">
      <c r="A29" s="42" t="s">
        <v>11</v>
      </c>
      <c r="B29" s="43" t="s">
        <v>42</v>
      </c>
      <c r="C29" s="43" t="s">
        <v>2</v>
      </c>
      <c r="D29" s="59" t="s">
        <v>51</v>
      </c>
      <c r="E29" s="44">
        <v>50.91</v>
      </c>
      <c r="F29" s="45">
        <f>50.91*1/0.5</f>
        <v>101.82</v>
      </c>
      <c r="G29" s="46">
        <f t="shared" si="0"/>
        <v>102.83819999999999</v>
      </c>
      <c r="H29" s="47">
        <f t="shared" si="2"/>
        <v>102.83819999999999</v>
      </c>
      <c r="I29" s="48">
        <f t="shared" si="1"/>
        <v>103.14671459999998</v>
      </c>
      <c r="J29" s="48">
        <f t="shared" si="3"/>
        <v>103.76559488759999</v>
      </c>
      <c r="K29" s="48">
        <f t="shared" si="4"/>
        <v>104.28442286203799</v>
      </c>
      <c r="L29" s="49">
        <f t="shared" si="5"/>
        <v>104.91012939921022</v>
      </c>
      <c r="M29" s="49">
        <f t="shared" si="5"/>
        <v>105.53959017560548</v>
      </c>
      <c r="N29" s="49">
        <v>105.54</v>
      </c>
      <c r="O29" s="49">
        <v>125.59</v>
      </c>
    </row>
    <row r="30" spans="1:15" ht="24.95" customHeight="1" x14ac:dyDescent="0.25">
      <c r="A30" s="10" t="s">
        <v>12</v>
      </c>
      <c r="B30" s="2" t="s">
        <v>43</v>
      </c>
      <c r="C30" s="1" t="s">
        <v>2</v>
      </c>
      <c r="D30" s="3" t="s">
        <v>165</v>
      </c>
      <c r="E30" s="7">
        <v>45.8</v>
      </c>
      <c r="F30" s="5">
        <f>45.8*0.8/0.6</f>
        <v>61.06666666666667</v>
      </c>
      <c r="G30" s="8">
        <f t="shared" si="0"/>
        <v>61.677333333333337</v>
      </c>
      <c r="H30" s="26">
        <f t="shared" si="2"/>
        <v>61.677333333333337</v>
      </c>
      <c r="I30" s="29">
        <f t="shared" si="1"/>
        <v>61.862365333333337</v>
      </c>
      <c r="J30" s="29">
        <f t="shared" si="3"/>
        <v>62.233539525333335</v>
      </c>
      <c r="K30" s="29">
        <f t="shared" si="4"/>
        <v>62.54470722296</v>
      </c>
      <c r="L30" s="38">
        <f t="shared" si="5"/>
        <v>62.919975466297757</v>
      </c>
      <c r="M30" s="38">
        <f t="shared" si="5"/>
        <v>63.297495319095546</v>
      </c>
      <c r="N30" s="38">
        <v>63.3</v>
      </c>
      <c r="O30" s="38">
        <v>75.33</v>
      </c>
    </row>
    <row r="31" spans="1:15" ht="24.95" customHeight="1" x14ac:dyDescent="0.25">
      <c r="A31" s="10" t="s">
        <v>13</v>
      </c>
      <c r="B31" s="2" t="s">
        <v>43</v>
      </c>
      <c r="C31" s="1" t="s">
        <v>2</v>
      </c>
      <c r="D31" s="3" t="s">
        <v>166</v>
      </c>
      <c r="E31" s="7">
        <v>45.8</v>
      </c>
      <c r="F31" s="5">
        <f>45.8*0.6/0.6</f>
        <v>45.8</v>
      </c>
      <c r="G31" s="8">
        <f t="shared" si="0"/>
        <v>46.257999999999996</v>
      </c>
      <c r="H31" s="26">
        <f t="shared" si="2"/>
        <v>46.257999999999996</v>
      </c>
      <c r="I31" s="29">
        <f t="shared" si="1"/>
        <v>46.396773999999994</v>
      </c>
      <c r="J31" s="29">
        <f t="shared" si="3"/>
        <v>46.675154643999996</v>
      </c>
      <c r="K31" s="29">
        <f t="shared" si="4"/>
        <v>46.908530417219993</v>
      </c>
      <c r="L31" s="38">
        <f t="shared" si="5"/>
        <v>47.189981599723311</v>
      </c>
      <c r="M31" s="38">
        <f t="shared" si="5"/>
        <v>47.473121489321649</v>
      </c>
      <c r="N31" s="38">
        <v>47.47</v>
      </c>
      <c r="O31" s="38">
        <v>56.49</v>
      </c>
    </row>
    <row r="32" spans="1:15" ht="24.95" customHeight="1" x14ac:dyDescent="0.25">
      <c r="A32" s="10" t="s">
        <v>19</v>
      </c>
      <c r="B32" s="2" t="s">
        <v>44</v>
      </c>
      <c r="C32" s="2" t="s">
        <v>14</v>
      </c>
      <c r="D32" s="2" t="s">
        <v>16</v>
      </c>
      <c r="E32" s="7">
        <v>50.91</v>
      </c>
      <c r="F32" s="5">
        <f>50.91*1/1.2</f>
        <v>42.424999999999997</v>
      </c>
      <c r="G32" s="8">
        <f t="shared" si="0"/>
        <v>42.849249999999998</v>
      </c>
      <c r="H32" s="26">
        <f t="shared" si="2"/>
        <v>42.849249999999998</v>
      </c>
      <c r="I32" s="29">
        <f t="shared" si="1"/>
        <v>42.977797750000001</v>
      </c>
      <c r="J32" s="29">
        <f t="shared" si="3"/>
        <v>43.235664536500003</v>
      </c>
      <c r="K32" s="29">
        <f t="shared" si="4"/>
        <v>43.451842859182506</v>
      </c>
      <c r="L32" s="38">
        <f t="shared" si="5"/>
        <v>43.712553916337598</v>
      </c>
      <c r="M32" s="38">
        <f>L32*0.1%+L32</f>
        <v>43.756266470253934</v>
      </c>
      <c r="N32" s="38">
        <v>43.76</v>
      </c>
      <c r="O32" s="38">
        <v>52.07</v>
      </c>
    </row>
    <row r="33" spans="1:15" ht="24.95" customHeight="1" x14ac:dyDescent="0.25">
      <c r="A33" s="10" t="s">
        <v>23</v>
      </c>
      <c r="B33" s="2" t="s">
        <v>20</v>
      </c>
      <c r="C33" s="2" t="s">
        <v>47</v>
      </c>
      <c r="D33" s="2" t="s">
        <v>22</v>
      </c>
      <c r="E33" s="7">
        <v>190.88</v>
      </c>
      <c r="F33" s="5">
        <f>190.88*1/1.5</f>
        <v>127.25333333333333</v>
      </c>
      <c r="G33" s="8">
        <f t="shared" si="0"/>
        <v>128.52586666666667</v>
      </c>
      <c r="H33" s="26">
        <f t="shared" si="2"/>
        <v>128.52586666666667</v>
      </c>
      <c r="I33" s="29">
        <f t="shared" si="1"/>
        <v>128.91144426666668</v>
      </c>
      <c r="J33" s="29">
        <f t="shared" si="3"/>
        <v>129.68491293226668</v>
      </c>
      <c r="K33" s="29">
        <f t="shared" si="4"/>
        <v>130.33333749692801</v>
      </c>
      <c r="L33" s="38">
        <f t="shared" si="5"/>
        <v>131.11533752190957</v>
      </c>
      <c r="M33" s="38">
        <f t="shared" ref="M33:M52" si="13">L33*0.1%+L33</f>
        <v>131.24645285943149</v>
      </c>
      <c r="N33" s="38">
        <v>131.25</v>
      </c>
      <c r="O33" s="38">
        <v>156.19</v>
      </c>
    </row>
    <row r="34" spans="1:15" s="50" customFormat="1" ht="24.95" customHeight="1" x14ac:dyDescent="0.25">
      <c r="A34" s="42" t="s">
        <v>168</v>
      </c>
      <c r="B34" s="43" t="s">
        <v>169</v>
      </c>
      <c r="C34" s="43" t="s">
        <v>14</v>
      </c>
      <c r="D34" s="43" t="s">
        <v>35</v>
      </c>
      <c r="E34" s="44">
        <v>45.8</v>
      </c>
      <c r="F34" s="45">
        <f>178.16*0.8/1.4</f>
        <v>101.80571428571429</v>
      </c>
      <c r="G34" s="46">
        <f t="shared" si="0"/>
        <v>102.82377142857143</v>
      </c>
      <c r="H34" s="47">
        <f t="shared" si="2"/>
        <v>102.82377142857143</v>
      </c>
      <c r="I34" s="48">
        <f t="shared" si="1"/>
        <v>103.13224274285714</v>
      </c>
      <c r="J34" s="48">
        <f t="shared" si="3"/>
        <v>103.75103619931429</v>
      </c>
      <c r="K34" s="48">
        <f t="shared" si="4"/>
        <v>104.26979138031086</v>
      </c>
      <c r="L34" s="49">
        <f t="shared" si="5"/>
        <v>104.89541012859273</v>
      </c>
      <c r="M34" s="49">
        <f t="shared" si="13"/>
        <v>105.00030553872132</v>
      </c>
      <c r="N34" s="49">
        <v>105</v>
      </c>
      <c r="O34" s="49">
        <v>124.95</v>
      </c>
    </row>
    <row r="35" spans="1:15" ht="24.95" customHeight="1" x14ac:dyDescent="0.25">
      <c r="A35" s="10" t="s">
        <v>24</v>
      </c>
      <c r="B35" s="2" t="s">
        <v>105</v>
      </c>
      <c r="C35" s="2" t="s">
        <v>2</v>
      </c>
      <c r="D35" s="2" t="s">
        <v>36</v>
      </c>
      <c r="E35" s="7">
        <v>45.8</v>
      </c>
      <c r="F35" s="5">
        <f>45.8*1/0.6</f>
        <v>76.333333333333329</v>
      </c>
      <c r="G35" s="8">
        <f t="shared" si="0"/>
        <v>77.096666666666664</v>
      </c>
      <c r="H35" s="26">
        <f t="shared" si="2"/>
        <v>77.096666666666664</v>
      </c>
      <c r="I35" s="29">
        <f t="shared" si="1"/>
        <v>77.327956666666665</v>
      </c>
      <c r="J35" s="29">
        <f t="shared" si="3"/>
        <v>77.791924406666666</v>
      </c>
      <c r="K35" s="29">
        <f t="shared" si="4"/>
        <v>78.180884028700007</v>
      </c>
      <c r="L35" s="38">
        <f t="shared" si="5"/>
        <v>78.649969332872203</v>
      </c>
      <c r="M35" s="38">
        <f t="shared" si="13"/>
        <v>78.728619302205075</v>
      </c>
      <c r="N35" s="38">
        <v>78.73</v>
      </c>
      <c r="O35" s="38">
        <v>93.69</v>
      </c>
    </row>
    <row r="36" spans="1:15" ht="24.95" customHeight="1" x14ac:dyDescent="0.25">
      <c r="A36" s="10" t="s">
        <v>25</v>
      </c>
      <c r="B36" s="2" t="s">
        <v>106</v>
      </c>
      <c r="C36" s="2" t="s">
        <v>2</v>
      </c>
      <c r="D36" s="2" t="s">
        <v>36</v>
      </c>
      <c r="E36" s="7">
        <v>45.8</v>
      </c>
      <c r="F36" s="5">
        <f>45.8*1/0.6</f>
        <v>76.333333333333329</v>
      </c>
      <c r="G36" s="8">
        <f t="shared" ref="G36:G52" si="14">F36*1/100+F36</f>
        <v>77.096666666666664</v>
      </c>
      <c r="H36" s="26">
        <f t="shared" si="2"/>
        <v>77.096666666666664</v>
      </c>
      <c r="I36" s="29">
        <f t="shared" si="1"/>
        <v>77.327956666666665</v>
      </c>
      <c r="J36" s="29">
        <f t="shared" si="3"/>
        <v>77.791924406666666</v>
      </c>
      <c r="K36" s="29">
        <f t="shared" si="4"/>
        <v>78.180884028700007</v>
      </c>
      <c r="L36" s="38">
        <f t="shared" si="5"/>
        <v>78.649969332872203</v>
      </c>
      <c r="M36" s="38">
        <f t="shared" si="13"/>
        <v>78.728619302205075</v>
      </c>
      <c r="N36" s="38">
        <v>78.73</v>
      </c>
      <c r="O36" s="38">
        <v>93.69</v>
      </c>
    </row>
    <row r="37" spans="1:15" s="50" customFormat="1" ht="24.95" customHeight="1" x14ac:dyDescent="0.25">
      <c r="A37" s="42" t="s">
        <v>26</v>
      </c>
      <c r="B37" s="43" t="s">
        <v>106</v>
      </c>
      <c r="C37" s="43" t="s">
        <v>2</v>
      </c>
      <c r="D37" s="43" t="s">
        <v>36</v>
      </c>
      <c r="E37" s="44">
        <v>45.8</v>
      </c>
      <c r="F37" s="45">
        <f>45.8*1/0.6</f>
        <v>76.333333333333329</v>
      </c>
      <c r="G37" s="46">
        <f t="shared" si="14"/>
        <v>77.096666666666664</v>
      </c>
      <c r="H37" s="47">
        <f t="shared" si="2"/>
        <v>77.096666666666664</v>
      </c>
      <c r="I37" s="48">
        <f t="shared" si="1"/>
        <v>77.327956666666665</v>
      </c>
      <c r="J37" s="48">
        <f t="shared" si="3"/>
        <v>77.791924406666666</v>
      </c>
      <c r="K37" s="48">
        <f t="shared" si="4"/>
        <v>78.180884028700007</v>
      </c>
      <c r="L37" s="49">
        <f t="shared" si="5"/>
        <v>78.649969332872203</v>
      </c>
      <c r="M37" s="49">
        <f t="shared" si="13"/>
        <v>78.728619302205075</v>
      </c>
      <c r="N37" s="49">
        <v>78.73</v>
      </c>
      <c r="O37" s="49">
        <v>93.69</v>
      </c>
    </row>
    <row r="38" spans="1:15" s="50" customFormat="1" ht="36" x14ac:dyDescent="0.25">
      <c r="A38" s="60" t="s">
        <v>170</v>
      </c>
      <c r="B38" s="43" t="s">
        <v>103</v>
      </c>
      <c r="C38" s="43" t="s">
        <v>2</v>
      </c>
      <c r="D38" s="43" t="s">
        <v>37</v>
      </c>
      <c r="E38" s="44">
        <v>152.71</v>
      </c>
      <c r="F38" s="45">
        <f>152.71*2/1.61</f>
        <v>189.70186335403727</v>
      </c>
      <c r="G38" s="46">
        <f t="shared" si="14"/>
        <v>191.59888198757764</v>
      </c>
      <c r="H38" s="47">
        <f t="shared" si="2"/>
        <v>191.59888198757764</v>
      </c>
      <c r="I38" s="48">
        <f t="shared" si="1"/>
        <v>192.17367863354036</v>
      </c>
      <c r="J38" s="48">
        <f t="shared" si="3"/>
        <v>193.32672070534161</v>
      </c>
      <c r="K38" s="48">
        <f t="shared" si="4"/>
        <v>194.29335430886832</v>
      </c>
      <c r="L38" s="49">
        <f t="shared" si="5"/>
        <v>195.45911443472153</v>
      </c>
      <c r="M38" s="49">
        <f t="shared" si="13"/>
        <v>195.65457354915625</v>
      </c>
      <c r="N38" s="49">
        <v>195.65</v>
      </c>
      <c r="O38" s="49">
        <v>232.82</v>
      </c>
    </row>
    <row r="39" spans="1:15" ht="24.95" customHeight="1" x14ac:dyDescent="0.25">
      <c r="A39" s="10" t="s">
        <v>27</v>
      </c>
      <c r="B39" s="2" t="s">
        <v>103</v>
      </c>
      <c r="C39" s="2" t="s">
        <v>2</v>
      </c>
      <c r="D39" s="2" t="s">
        <v>37</v>
      </c>
      <c r="E39" s="7">
        <v>152.71</v>
      </c>
      <c r="F39" s="5">
        <f>152.71*2/1.61</f>
        <v>189.70186335403727</v>
      </c>
      <c r="G39" s="8">
        <f t="shared" si="14"/>
        <v>191.59888198757764</v>
      </c>
      <c r="H39" s="26">
        <f t="shared" si="2"/>
        <v>191.59888198757764</v>
      </c>
      <c r="I39" s="29">
        <f t="shared" si="1"/>
        <v>192.17367863354036</v>
      </c>
      <c r="J39" s="29">
        <f t="shared" si="3"/>
        <v>193.32672070534161</v>
      </c>
      <c r="K39" s="29">
        <f t="shared" si="4"/>
        <v>194.29335430886832</v>
      </c>
      <c r="L39" s="38">
        <f t="shared" si="5"/>
        <v>195.45911443472153</v>
      </c>
      <c r="M39" s="38">
        <f t="shared" si="13"/>
        <v>195.65457354915625</v>
      </c>
      <c r="N39" s="38">
        <v>195.65</v>
      </c>
      <c r="O39" s="38">
        <v>232.82</v>
      </c>
    </row>
    <row r="40" spans="1:15" s="50" customFormat="1" ht="36" x14ac:dyDescent="0.25">
      <c r="A40" s="60" t="s">
        <v>171</v>
      </c>
      <c r="B40" s="43" t="s">
        <v>103</v>
      </c>
      <c r="C40" s="43" t="s">
        <v>2</v>
      </c>
      <c r="D40" s="43" t="s">
        <v>37</v>
      </c>
      <c r="E40" s="44">
        <v>152.71</v>
      </c>
      <c r="F40" s="45">
        <f>152.71*2/1.57</f>
        <v>194.53503184713375</v>
      </c>
      <c r="G40" s="46">
        <f t="shared" si="14"/>
        <v>196.48038216560508</v>
      </c>
      <c r="H40" s="47">
        <f t="shared" si="2"/>
        <v>196.48038216560508</v>
      </c>
      <c r="I40" s="48">
        <f t="shared" si="1"/>
        <v>197.0698233121019</v>
      </c>
      <c r="J40" s="48">
        <f t="shared" si="3"/>
        <v>198.25224225197451</v>
      </c>
      <c r="K40" s="48">
        <f t="shared" si="4"/>
        <v>199.24350346323439</v>
      </c>
      <c r="L40" s="49">
        <f t="shared" si="5"/>
        <v>200.43896448401381</v>
      </c>
      <c r="M40" s="49">
        <f t="shared" si="13"/>
        <v>200.63940344849783</v>
      </c>
      <c r="N40" s="49">
        <v>200.64</v>
      </c>
      <c r="O40" s="49">
        <v>238.76</v>
      </c>
    </row>
    <row r="41" spans="1:15" s="50" customFormat="1" ht="38.25" x14ac:dyDescent="0.25">
      <c r="A41" s="60" t="s">
        <v>172</v>
      </c>
      <c r="B41" s="43" t="s">
        <v>103</v>
      </c>
      <c r="C41" s="43" t="s">
        <v>2</v>
      </c>
      <c r="D41" s="43" t="s">
        <v>5</v>
      </c>
      <c r="E41" s="44">
        <v>152.71</v>
      </c>
      <c r="F41" s="45">
        <f>152.71*1/1</f>
        <v>152.71</v>
      </c>
      <c r="G41" s="46">
        <f t="shared" si="14"/>
        <v>154.2371</v>
      </c>
      <c r="H41" s="47">
        <f t="shared" si="2"/>
        <v>154.2371</v>
      </c>
      <c r="I41" s="48">
        <f t="shared" si="1"/>
        <v>154.69981129999999</v>
      </c>
      <c r="J41" s="48">
        <f t="shared" si="3"/>
        <v>155.6280101678</v>
      </c>
      <c r="K41" s="48">
        <f t="shared" si="4"/>
        <v>156.406150218639</v>
      </c>
      <c r="L41" s="49">
        <f t="shared" si="5"/>
        <v>157.34458711995083</v>
      </c>
      <c r="M41" s="49">
        <f t="shared" si="13"/>
        <v>157.50193170707078</v>
      </c>
      <c r="N41" s="49">
        <v>157.5</v>
      </c>
      <c r="O41" s="49">
        <v>187.43</v>
      </c>
    </row>
    <row r="42" spans="1:15" ht="24.95" customHeight="1" x14ac:dyDescent="0.25">
      <c r="A42" s="10" t="s">
        <v>28</v>
      </c>
      <c r="B42" s="2" t="s">
        <v>173</v>
      </c>
      <c r="C42" s="2" t="s">
        <v>2</v>
      </c>
      <c r="D42" s="2" t="s">
        <v>36</v>
      </c>
      <c r="E42" s="7">
        <v>45.8</v>
      </c>
      <c r="F42" s="5">
        <f>45.8*0.6/0.6</f>
        <v>45.8</v>
      </c>
      <c r="G42" s="8">
        <f t="shared" si="14"/>
        <v>46.257999999999996</v>
      </c>
      <c r="H42" s="26">
        <f t="shared" si="2"/>
        <v>46.257999999999996</v>
      </c>
      <c r="I42" s="29">
        <f t="shared" si="1"/>
        <v>46.396773999999994</v>
      </c>
      <c r="J42" s="29">
        <f t="shared" si="3"/>
        <v>46.675154643999996</v>
      </c>
      <c r="K42" s="29">
        <f t="shared" si="4"/>
        <v>46.908530417219993</v>
      </c>
      <c r="L42" s="38">
        <f t="shared" si="5"/>
        <v>47.189981599723311</v>
      </c>
      <c r="M42" s="38">
        <f t="shared" si="13"/>
        <v>47.237171581323032</v>
      </c>
      <c r="N42" s="38">
        <v>47.24</v>
      </c>
      <c r="O42" s="38">
        <v>56.22</v>
      </c>
    </row>
    <row r="43" spans="1:15" ht="24.95" customHeight="1" x14ac:dyDescent="0.25">
      <c r="A43" s="10" t="s">
        <v>29</v>
      </c>
      <c r="B43" s="2" t="s">
        <v>104</v>
      </c>
      <c r="C43" s="2" t="s">
        <v>14</v>
      </c>
      <c r="D43" s="2" t="s">
        <v>35</v>
      </c>
      <c r="E43" s="7">
        <v>178.16</v>
      </c>
      <c r="F43" s="5">
        <f>178.16*0.8/1.4</f>
        <v>101.80571428571429</v>
      </c>
      <c r="G43" s="8">
        <f t="shared" si="14"/>
        <v>102.82377142857143</v>
      </c>
      <c r="H43" s="26">
        <f t="shared" si="2"/>
        <v>102.82377142857143</v>
      </c>
      <c r="I43" s="29">
        <f t="shared" si="1"/>
        <v>103.13224274285714</v>
      </c>
      <c r="J43" s="29">
        <f t="shared" si="3"/>
        <v>103.75103619931429</v>
      </c>
      <c r="K43" s="29">
        <f t="shared" si="4"/>
        <v>104.26979138031086</v>
      </c>
      <c r="L43" s="38">
        <f t="shared" si="5"/>
        <v>104.89541012859273</v>
      </c>
      <c r="M43" s="38">
        <f t="shared" si="13"/>
        <v>105.00030553872132</v>
      </c>
      <c r="N43" s="38">
        <v>105</v>
      </c>
      <c r="O43" s="38">
        <v>124.95</v>
      </c>
    </row>
    <row r="44" spans="1:15" s="50" customFormat="1" ht="24.95" customHeight="1" x14ac:dyDescent="0.25">
      <c r="A44" s="42" t="s">
        <v>30</v>
      </c>
      <c r="B44" s="43" t="s">
        <v>107</v>
      </c>
      <c r="C44" s="43" t="s">
        <v>2</v>
      </c>
      <c r="D44" s="43" t="s">
        <v>5</v>
      </c>
      <c r="E44" s="44">
        <v>122.16</v>
      </c>
      <c r="F44" s="45">
        <f>122.16*1/1</f>
        <v>122.16</v>
      </c>
      <c r="G44" s="46">
        <f t="shared" si="14"/>
        <v>123.38159999999999</v>
      </c>
      <c r="H44" s="47">
        <f t="shared" si="2"/>
        <v>123.38159999999999</v>
      </c>
      <c r="I44" s="48">
        <f t="shared" si="1"/>
        <v>123.7517448</v>
      </c>
      <c r="J44" s="48">
        <f t="shared" si="3"/>
        <v>124.4942552688</v>
      </c>
      <c r="K44" s="48">
        <f t="shared" si="4"/>
        <v>125.116726545144</v>
      </c>
      <c r="L44" s="49">
        <f t="shared" si="5"/>
        <v>125.86742690441487</v>
      </c>
      <c r="M44" s="49">
        <f t="shared" si="13"/>
        <v>125.99329433131929</v>
      </c>
      <c r="N44" s="49">
        <v>125.99</v>
      </c>
      <c r="O44" s="49">
        <v>149.93</v>
      </c>
    </row>
    <row r="45" spans="1:15" ht="24.95" customHeight="1" x14ac:dyDescent="0.25">
      <c r="A45" s="10" t="s">
        <v>31</v>
      </c>
      <c r="B45" s="2" t="s">
        <v>107</v>
      </c>
      <c r="C45" s="2" t="s">
        <v>2</v>
      </c>
      <c r="D45" s="2" t="s">
        <v>5</v>
      </c>
      <c r="E45" s="7">
        <v>122.16</v>
      </c>
      <c r="F45" s="5">
        <f>122.16*1/1</f>
        <v>122.16</v>
      </c>
      <c r="G45" s="8">
        <f t="shared" si="14"/>
        <v>123.38159999999999</v>
      </c>
      <c r="H45" s="26">
        <f t="shared" si="2"/>
        <v>123.38159999999999</v>
      </c>
      <c r="I45" s="29">
        <f t="shared" si="1"/>
        <v>123.7517448</v>
      </c>
      <c r="J45" s="29">
        <f t="shared" si="3"/>
        <v>124.4942552688</v>
      </c>
      <c r="K45" s="29">
        <f t="shared" si="4"/>
        <v>125.116726545144</v>
      </c>
      <c r="L45" s="38">
        <f t="shared" si="5"/>
        <v>125.86742690441487</v>
      </c>
      <c r="M45" s="38">
        <f t="shared" si="13"/>
        <v>125.99329433131929</v>
      </c>
      <c r="N45" s="38">
        <v>125.99</v>
      </c>
      <c r="O45" s="38">
        <v>149.93</v>
      </c>
    </row>
    <row r="46" spans="1:15" ht="24.95" customHeight="1" x14ac:dyDescent="0.25">
      <c r="A46" s="10" t="s">
        <v>32</v>
      </c>
      <c r="B46" s="2" t="s">
        <v>103</v>
      </c>
      <c r="C46" s="2" t="s">
        <v>2</v>
      </c>
      <c r="D46" s="2" t="s">
        <v>37</v>
      </c>
      <c r="E46" s="7">
        <v>152.71</v>
      </c>
      <c r="F46" s="5">
        <f>152.71*2/1.15</f>
        <v>265.5826086956522</v>
      </c>
      <c r="G46" s="8">
        <f t="shared" si="14"/>
        <v>268.23843478260869</v>
      </c>
      <c r="H46" s="26">
        <f t="shared" si="2"/>
        <v>268.23843478260869</v>
      </c>
      <c r="I46" s="29">
        <f t="shared" si="1"/>
        <v>269.04315008695653</v>
      </c>
      <c r="J46" s="29">
        <f t="shared" si="3"/>
        <v>270.65740898747828</v>
      </c>
      <c r="K46" s="29">
        <f t="shared" si="4"/>
        <v>272.01069603241569</v>
      </c>
      <c r="L46" s="38">
        <f t="shared" si="5"/>
        <v>273.64276020861018</v>
      </c>
      <c r="M46" s="38">
        <f t="shared" si="13"/>
        <v>273.91640296881877</v>
      </c>
      <c r="N46" s="38">
        <v>273.92</v>
      </c>
      <c r="O46" s="38">
        <v>325.95999999999998</v>
      </c>
    </row>
    <row r="47" spans="1:15" s="50" customFormat="1" ht="24.95" customHeight="1" x14ac:dyDescent="0.25">
      <c r="A47" s="42" t="s">
        <v>33</v>
      </c>
      <c r="B47" s="43" t="s">
        <v>107</v>
      </c>
      <c r="C47" s="43" t="s">
        <v>2</v>
      </c>
      <c r="D47" s="43" t="s">
        <v>5</v>
      </c>
      <c r="E47" s="44">
        <v>122.16</v>
      </c>
      <c r="F47" s="45">
        <f>122.16*1/1</f>
        <v>122.16</v>
      </c>
      <c r="G47" s="46">
        <f t="shared" si="14"/>
        <v>123.38159999999999</v>
      </c>
      <c r="H47" s="47">
        <f t="shared" si="2"/>
        <v>123.38159999999999</v>
      </c>
      <c r="I47" s="48">
        <f t="shared" si="1"/>
        <v>123.7517448</v>
      </c>
      <c r="J47" s="48">
        <f t="shared" si="3"/>
        <v>124.4942552688</v>
      </c>
      <c r="K47" s="48">
        <f t="shared" si="4"/>
        <v>125.116726545144</v>
      </c>
      <c r="L47" s="49">
        <f t="shared" si="5"/>
        <v>125.86742690441487</v>
      </c>
      <c r="M47" s="49">
        <f t="shared" si="13"/>
        <v>125.99329433131929</v>
      </c>
      <c r="N47" s="49">
        <v>125.99</v>
      </c>
      <c r="O47" s="49">
        <v>149.93</v>
      </c>
    </row>
    <row r="48" spans="1:15" s="50" customFormat="1" ht="24.95" customHeight="1" x14ac:dyDescent="0.25">
      <c r="A48" s="42" t="s">
        <v>34</v>
      </c>
      <c r="B48" s="43" t="s">
        <v>106</v>
      </c>
      <c r="C48" s="43" t="s">
        <v>2</v>
      </c>
      <c r="D48" s="43" t="s">
        <v>36</v>
      </c>
      <c r="E48" s="44">
        <v>45.8</v>
      </c>
      <c r="F48" s="45">
        <f>45.8*1/0.6</f>
        <v>76.333333333333329</v>
      </c>
      <c r="G48" s="46">
        <f t="shared" si="14"/>
        <v>77.096666666666664</v>
      </c>
      <c r="H48" s="47">
        <f t="shared" si="2"/>
        <v>77.096666666666664</v>
      </c>
      <c r="I48" s="48">
        <f t="shared" si="1"/>
        <v>77.327956666666665</v>
      </c>
      <c r="J48" s="48">
        <f t="shared" si="3"/>
        <v>77.791924406666666</v>
      </c>
      <c r="K48" s="48">
        <f t="shared" si="4"/>
        <v>78.180884028700007</v>
      </c>
      <c r="L48" s="49">
        <f t="shared" si="5"/>
        <v>78.649969332872203</v>
      </c>
      <c r="M48" s="49">
        <f t="shared" si="13"/>
        <v>78.728619302205075</v>
      </c>
      <c r="N48" s="49">
        <v>78.73</v>
      </c>
      <c r="O48" s="49">
        <v>93.69</v>
      </c>
    </row>
    <row r="49" spans="1:15" ht="24.95" customHeight="1" x14ac:dyDescent="0.25">
      <c r="A49" s="10" t="s">
        <v>38</v>
      </c>
      <c r="B49" s="2" t="s">
        <v>107</v>
      </c>
      <c r="C49" s="2" t="s">
        <v>2</v>
      </c>
      <c r="D49" s="2" t="s">
        <v>5</v>
      </c>
      <c r="E49" s="7">
        <v>122.16</v>
      </c>
      <c r="F49" s="5">
        <f t="shared" ref="F49:F52" si="15">122.16*1/1</f>
        <v>122.16</v>
      </c>
      <c r="G49" s="8">
        <f t="shared" si="14"/>
        <v>123.38159999999999</v>
      </c>
      <c r="H49" s="26">
        <f t="shared" si="2"/>
        <v>123.38159999999999</v>
      </c>
      <c r="I49" s="29">
        <f t="shared" si="1"/>
        <v>123.7517448</v>
      </c>
      <c r="J49" s="29">
        <f t="shared" si="3"/>
        <v>124.4942552688</v>
      </c>
      <c r="K49" s="29">
        <f t="shared" si="4"/>
        <v>125.116726545144</v>
      </c>
      <c r="L49" s="38">
        <f t="shared" si="5"/>
        <v>125.86742690441487</v>
      </c>
      <c r="M49" s="38">
        <f t="shared" si="13"/>
        <v>125.99329433131929</v>
      </c>
      <c r="N49" s="38">
        <v>125.99</v>
      </c>
      <c r="O49" s="38">
        <v>149.93</v>
      </c>
    </row>
    <row r="50" spans="1:15" ht="24.95" customHeight="1" x14ac:dyDescent="0.25">
      <c r="A50" s="10" t="s">
        <v>39</v>
      </c>
      <c r="B50" s="2" t="s">
        <v>107</v>
      </c>
      <c r="C50" s="2" t="s">
        <v>2</v>
      </c>
      <c r="D50" s="2" t="s">
        <v>5</v>
      </c>
      <c r="E50" s="7">
        <v>122.16</v>
      </c>
      <c r="F50" s="5">
        <f t="shared" si="15"/>
        <v>122.16</v>
      </c>
      <c r="G50" s="8">
        <f t="shared" si="14"/>
        <v>123.38159999999999</v>
      </c>
      <c r="H50" s="26">
        <f t="shared" si="2"/>
        <v>123.38159999999999</v>
      </c>
      <c r="I50" s="29">
        <f t="shared" si="1"/>
        <v>123.7517448</v>
      </c>
      <c r="J50" s="29">
        <f t="shared" si="3"/>
        <v>124.4942552688</v>
      </c>
      <c r="K50" s="29">
        <f t="shared" si="4"/>
        <v>125.116726545144</v>
      </c>
      <c r="L50" s="38">
        <f t="shared" si="5"/>
        <v>125.86742690441487</v>
      </c>
      <c r="M50" s="38">
        <f t="shared" si="13"/>
        <v>125.99329433131929</v>
      </c>
      <c r="N50" s="38">
        <v>125.99</v>
      </c>
      <c r="O50" s="38">
        <v>149.93</v>
      </c>
    </row>
    <row r="51" spans="1:15" ht="24.95" customHeight="1" x14ac:dyDescent="0.25">
      <c r="A51" s="10" t="s">
        <v>40</v>
      </c>
      <c r="B51" s="2" t="s">
        <v>107</v>
      </c>
      <c r="C51" s="2" t="s">
        <v>2</v>
      </c>
      <c r="D51" s="2" t="s">
        <v>5</v>
      </c>
      <c r="E51" s="7">
        <v>122.16</v>
      </c>
      <c r="F51" s="5">
        <f t="shared" si="15"/>
        <v>122.16</v>
      </c>
      <c r="G51" s="8">
        <f t="shared" si="14"/>
        <v>123.38159999999999</v>
      </c>
      <c r="H51" s="26">
        <f t="shared" si="2"/>
        <v>123.38159999999999</v>
      </c>
      <c r="I51" s="29">
        <f t="shared" si="1"/>
        <v>123.7517448</v>
      </c>
      <c r="J51" s="29">
        <f t="shared" si="3"/>
        <v>124.4942552688</v>
      </c>
      <c r="K51" s="29">
        <f t="shared" si="4"/>
        <v>125.116726545144</v>
      </c>
      <c r="L51" s="38">
        <f t="shared" si="5"/>
        <v>125.86742690441487</v>
      </c>
      <c r="M51" s="38">
        <f t="shared" si="13"/>
        <v>125.99329433131929</v>
      </c>
      <c r="N51" s="38">
        <v>125.99</v>
      </c>
      <c r="O51" s="38">
        <v>149.93</v>
      </c>
    </row>
    <row r="52" spans="1:15" ht="24.95" customHeight="1" thickBot="1" x14ac:dyDescent="0.3">
      <c r="A52" s="11" t="s">
        <v>41</v>
      </c>
      <c r="B52" s="12" t="s">
        <v>107</v>
      </c>
      <c r="C52" s="12" t="s">
        <v>2</v>
      </c>
      <c r="D52" s="12" t="s">
        <v>5</v>
      </c>
      <c r="E52" s="28">
        <v>122.16</v>
      </c>
      <c r="F52" s="13">
        <f t="shared" si="15"/>
        <v>122.16</v>
      </c>
      <c r="G52" s="14">
        <f t="shared" si="14"/>
        <v>123.38159999999999</v>
      </c>
      <c r="H52" s="27">
        <f t="shared" si="2"/>
        <v>123.38159999999999</v>
      </c>
      <c r="I52" s="30">
        <f t="shared" si="1"/>
        <v>123.7517448</v>
      </c>
      <c r="J52" s="30">
        <f t="shared" si="3"/>
        <v>124.4942552688</v>
      </c>
      <c r="K52" s="30">
        <f t="shared" si="4"/>
        <v>125.116726545144</v>
      </c>
      <c r="L52" s="39">
        <f t="shared" si="5"/>
        <v>125.86742690441487</v>
      </c>
      <c r="M52" s="38">
        <f t="shared" si="13"/>
        <v>125.99329433131929</v>
      </c>
      <c r="N52" s="38">
        <v>125.99</v>
      </c>
      <c r="O52" s="38">
        <v>149.93</v>
      </c>
    </row>
  </sheetData>
  <mergeCells count="1">
    <mergeCell ref="A1:M1"/>
  </mergeCells>
  <pageMargins left="0.25" right="0.25" top="0.75" bottom="0.75" header="0.3" footer="0.3"/>
  <pageSetup paperSize="8" scale="6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PRG 2003</vt:lpstr>
      <vt:lpstr>PGT</vt:lpstr>
      <vt:lpstr>Foglio3</vt:lpstr>
      <vt:lpstr>PGT!Area_stampa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asabbadin</dc:creator>
  <cp:lastModifiedBy>Lori Cecchetti</cp:lastModifiedBy>
  <cp:lastPrinted>2020-12-10T09:57:59Z</cp:lastPrinted>
  <dcterms:created xsi:type="dcterms:W3CDTF">2014-01-14T09:41:04Z</dcterms:created>
  <dcterms:modified xsi:type="dcterms:W3CDTF">2026-05-07T08:04:53Z</dcterms:modified>
</cp:coreProperties>
</file>